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6000" windowHeight="6180" tabRatio="836" activeTab="0"/>
  </bookViews>
  <sheets>
    <sheet name="tong hop" sheetId="1" r:id="rId1"/>
    <sheet name="Chi tieu KT" sheetId="2" r:id="rId2"/>
    <sheet name="NN-CN-DV" sheetId="3" r:id="rId3"/>
    <sheet name="Xa hoi" sheetId="4" r:id="rId4"/>
    <sheet name="moi truong" sheetId="5" r:id="rId5"/>
    <sheet name="30 a" sheetId="6" state="hidden" r:id="rId6"/>
    <sheet name="00000000" sheetId="7" state="veryHidden" r:id="rId7"/>
  </sheets>
  <externalReferences>
    <externalReference r:id="rId10"/>
    <externalReference r:id="rId11"/>
  </externalReferences>
  <definedNames>
    <definedName name="_1" localSheetId="4">#REF!</definedName>
    <definedName name="_1">#REF!</definedName>
    <definedName name="_2" localSheetId="4">#REF!</definedName>
    <definedName name="_2">#REF!</definedName>
    <definedName name="_CON1" localSheetId="4">#REF!</definedName>
    <definedName name="_CON1">#REF!</definedName>
    <definedName name="_CON2" localSheetId="4">#REF!</definedName>
    <definedName name="_CON2">#REF!</definedName>
    <definedName name="_Fill" localSheetId="5" hidden="1">#REF!</definedName>
    <definedName name="_Fill" hidden="1">#REF!</definedName>
    <definedName name="_NET2" localSheetId="4">#REF!</definedName>
    <definedName name="_NET2">#REF!</definedName>
    <definedName name="_Order1" hidden="1">255</definedName>
    <definedName name="_Order2" hidden="1">255</definedName>
    <definedName name="_QL10" localSheetId="4">#REF!</definedName>
    <definedName name="_QL10">#REF!</definedName>
    <definedName name="_Sort" localSheetId="4" hidden="1">#REF!</definedName>
    <definedName name="_Sort" hidden="1">#REF!</definedName>
    <definedName name="BaiChay" localSheetId="4">#REF!</definedName>
    <definedName name="BaiChay">#REF!</definedName>
    <definedName name="BOQ" localSheetId="4">#REF!</definedName>
    <definedName name="BOQ">#REF!</definedName>
    <definedName name="BVCISUMMARY" localSheetId="4">#REF!</definedName>
    <definedName name="BVCISUMMARY">#REF!</definedName>
    <definedName name="CauQL1GD2" localSheetId="4">#REF!</definedName>
    <definedName name="CauQL1GD2">#REF!</definedName>
    <definedName name="CauQL1GD3" localSheetId="4">#REF!</definedName>
    <definedName name="CauQL1GD3">#REF!</definedName>
    <definedName name="Co" localSheetId="4">#REF!</definedName>
    <definedName name="Co">#REF!</definedName>
    <definedName name="COMMON" localSheetId="4">#REF!</definedName>
    <definedName name="COMMON">#REF!</definedName>
    <definedName name="CON_EQP_COS" localSheetId="4">#REF!</definedName>
    <definedName name="CON_EQP_COS">#REF!</definedName>
    <definedName name="COVER" localSheetId="4">#REF!</definedName>
    <definedName name="COVER">#REF!</definedName>
    <definedName name="CRITINST" localSheetId="4">#REF!</definedName>
    <definedName name="CRITINST">#REF!</definedName>
    <definedName name="CRITPURC" localSheetId="4">#REF!</definedName>
    <definedName name="CRITPURC">#REF!</definedName>
    <definedName name="CS_10" localSheetId="4">#REF!</definedName>
    <definedName name="CS_10">#REF!</definedName>
    <definedName name="CS_100" localSheetId="4">#REF!</definedName>
    <definedName name="CS_100">#REF!</definedName>
    <definedName name="CS_10S" localSheetId="4">#REF!</definedName>
    <definedName name="CS_10S">#REF!</definedName>
    <definedName name="CS_120" localSheetId="4">#REF!</definedName>
    <definedName name="CS_120">#REF!</definedName>
    <definedName name="CS_140" localSheetId="4">#REF!</definedName>
    <definedName name="CS_140">#REF!</definedName>
    <definedName name="CS_160" localSheetId="4">#REF!</definedName>
    <definedName name="CS_160">#REF!</definedName>
    <definedName name="CS_20" localSheetId="4">#REF!</definedName>
    <definedName name="CS_20">#REF!</definedName>
    <definedName name="CS_30" localSheetId="4">#REF!</definedName>
    <definedName name="CS_30">#REF!</definedName>
    <definedName name="CS_40" localSheetId="4">#REF!</definedName>
    <definedName name="CS_40">#REF!</definedName>
    <definedName name="CS_40S" localSheetId="4">#REF!</definedName>
    <definedName name="CS_40S">#REF!</definedName>
    <definedName name="CS_5S" localSheetId="4">#REF!</definedName>
    <definedName name="CS_5S">#REF!</definedName>
    <definedName name="CS_60" localSheetId="4">#REF!</definedName>
    <definedName name="CS_60">#REF!</definedName>
    <definedName name="CS_80" localSheetId="4">#REF!</definedName>
    <definedName name="CS_80">#REF!</definedName>
    <definedName name="CS_80S" localSheetId="4">#REF!</definedName>
    <definedName name="CS_80S">#REF!</definedName>
    <definedName name="CS_STD" localSheetId="4">#REF!</definedName>
    <definedName name="CS_STD">#REF!</definedName>
    <definedName name="CS_XS" localSheetId="4">#REF!</definedName>
    <definedName name="CS_XS">#REF!</definedName>
    <definedName name="CS_XXS" localSheetId="4">#REF!</definedName>
    <definedName name="CS_XXS">#REF!</definedName>
    <definedName name="chung">66</definedName>
    <definedName name="dam">78000</definedName>
    <definedName name="data">#REF!</definedName>
    <definedName name="dđ" localSheetId="5" hidden="1">{"'Sheet1'!$L$16"}</definedName>
    <definedName name="dđ" localSheetId="4" hidden="1">{"'Sheet1'!$L$16"}</definedName>
    <definedName name="dđ" hidden="1">{"'Sheet1'!$L$16"}</definedName>
    <definedName name="den_bu" localSheetId="4">#REF!</definedName>
    <definedName name="den_bu">#REF!</definedName>
    <definedName name="DSUMDATA" localSheetId="4">#REF!</definedName>
    <definedName name="DSUMDATA">#REF!</definedName>
    <definedName name="End_1" localSheetId="4">#REF!</definedName>
    <definedName name="End_1">#REF!</definedName>
    <definedName name="End_10" localSheetId="4">#REF!</definedName>
    <definedName name="End_10">#REF!</definedName>
    <definedName name="End_11" localSheetId="4">#REF!</definedName>
    <definedName name="End_11">#REF!</definedName>
    <definedName name="End_12" localSheetId="4">#REF!</definedName>
    <definedName name="End_12">#REF!</definedName>
    <definedName name="End_13" localSheetId="4">#REF!</definedName>
    <definedName name="End_13">#REF!</definedName>
    <definedName name="End_2" localSheetId="4">#REF!</definedName>
    <definedName name="End_2">#REF!</definedName>
    <definedName name="End_3" localSheetId="4">#REF!</definedName>
    <definedName name="End_3">#REF!</definedName>
    <definedName name="End_4" localSheetId="4">#REF!</definedName>
    <definedName name="End_4">#REF!</definedName>
    <definedName name="End_5" localSheetId="4">#REF!</definedName>
    <definedName name="End_5">#REF!</definedName>
    <definedName name="End_6" localSheetId="4">#REF!</definedName>
    <definedName name="End_6">#REF!</definedName>
    <definedName name="End_7" localSheetId="4">#REF!</definedName>
    <definedName name="End_7">#REF!</definedName>
    <definedName name="End_8" localSheetId="4">#REF!</definedName>
    <definedName name="End_8">#REF!</definedName>
    <definedName name="End_9" localSheetId="4">#REF!</definedName>
    <definedName name="End_9">#REF!</definedName>
    <definedName name="GTNT1" localSheetId="4">#REF!</definedName>
    <definedName name="GTNT1">#REF!</definedName>
    <definedName name="GTNT2" localSheetId="4">#REF!</definedName>
    <definedName name="GTNT2">#REF!</definedName>
    <definedName name="gia_tien_BTN" localSheetId="4">#REF!</definedName>
    <definedName name="gia_tien_BTN">#REF!</definedName>
    <definedName name="h" localSheetId="5" hidden="1">{"'Sheet1'!$L$16"}</definedName>
    <definedName name="h" localSheetId="4" hidden="1">{"'Sheet1'!$L$16"}</definedName>
    <definedName name="h" hidden="1">{"'Sheet1'!$L$16"}</definedName>
    <definedName name="hoc">55000</definedName>
    <definedName name="HOME_MANP" localSheetId="4">#REF!</definedName>
    <definedName name="HOME_MANP">#REF!</definedName>
    <definedName name="HOMEOFFICE_COST" localSheetId="4">#REF!</definedName>
    <definedName name="HOMEOFFICE_COST">#REF!</definedName>
    <definedName name="HTML_CodePage" hidden="1">950</definedName>
    <definedName name="HTML_Control" localSheetId="5" hidden="1">{"'Sheet1'!$L$16"}</definedName>
    <definedName name="HTML_Control" localSheetId="4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4" hidden="1">{"'Sheet1'!$L$16"}</definedName>
    <definedName name="huy" hidden="1">{"'Sheet1'!$L$16"}</definedName>
    <definedName name="IDLAB_COST" localSheetId="4">#REF!</definedName>
    <definedName name="IDLAB_COST">#REF!</definedName>
    <definedName name="INDMANP" localSheetId="4">#REF!</definedName>
    <definedName name="INDMANP">#REF!</definedName>
    <definedName name="kiem" localSheetId="4">#REF!</definedName>
    <definedName name="kiem">#REF!</definedName>
    <definedName name="khac">2</definedName>
    <definedName name="MAJ_CON_EQP" localSheetId="4">#REF!</definedName>
    <definedName name="MAJ_CON_EQP">#REF!</definedName>
    <definedName name="MG_A" localSheetId="4">#REF!</definedName>
    <definedName name="MG_A">#REF!</definedName>
    <definedName name="NET" localSheetId="4">#REF!</definedName>
    <definedName name="NET">#REF!</definedName>
    <definedName name="NET_1" localSheetId="4">#REF!</definedName>
    <definedName name="NET_1">#REF!</definedName>
    <definedName name="NET_ANA" localSheetId="4">#REF!</definedName>
    <definedName name="NET_ANA">#REF!</definedName>
    <definedName name="NET_ANA_1" localSheetId="4">#REF!</definedName>
    <definedName name="NET_ANA_1">#REF!</definedName>
    <definedName name="NET_ANA_2" localSheetId="4">#REF!</definedName>
    <definedName name="NET_ANA_2">#REF!</definedName>
    <definedName name="No" localSheetId="4">#REF!</definedName>
    <definedName name="No">#REF!</definedName>
    <definedName name="_xlnm.Print_Area" localSheetId="2">'NN-CN-DV'!$A$1:$AH$1052</definedName>
    <definedName name="_xlnm.Print_Area" localSheetId="3">'Xa hoi'!$A$1:$BO$127</definedName>
    <definedName name="PRINT_AREA_MI" localSheetId="4">#REF!</definedName>
    <definedName name="PRINT_AREA_MI">#REF!</definedName>
    <definedName name="_xlnm.Print_Titles" localSheetId="1">'Chi tieu KT'!$6:$7</definedName>
    <definedName name="_xlnm.Print_Titles" localSheetId="2">'NN-CN-DV'!$6:$7</definedName>
    <definedName name="_xlnm.Print_Titles" localSheetId="0">'tong hop'!$7:$8</definedName>
    <definedName name="_xlnm.Print_Titles" localSheetId="3">'Xa hoi'!$6:$7</definedName>
    <definedName name="_xlnm.Print_Titles">#N/A</definedName>
    <definedName name="PRINT_TITLES_MI" localSheetId="4">#REF!</definedName>
    <definedName name="PRINT_TITLES_MI">#REF!</definedName>
    <definedName name="PRINTA" localSheetId="4">#REF!</definedName>
    <definedName name="PRINTA">#REF!</definedName>
    <definedName name="PRINTB" localSheetId="4">#REF!</definedName>
    <definedName name="PRINTB">#REF!</definedName>
    <definedName name="PRINTC" localSheetId="4">#REF!</definedName>
    <definedName name="PRINTC">#REF!</definedName>
    <definedName name="PROPOSAL" localSheetId="4">#REF!</definedName>
    <definedName name="PROPOSAL">#REF!</definedName>
    <definedName name="QL18CLBC" localSheetId="4">#REF!</definedName>
    <definedName name="QL18CLBC">#REF!</definedName>
    <definedName name="QL18conlai" localSheetId="4">#REF!</definedName>
    <definedName name="QL18conlai">#REF!</definedName>
    <definedName name="Sheet1">#REF!</definedName>
    <definedName name="SORT" localSheetId="4">#REF!</definedName>
    <definedName name="SORT">#REF!</definedName>
    <definedName name="SPEC" localSheetId="4">#REF!</definedName>
    <definedName name="SPEC">#REF!</definedName>
    <definedName name="SPECSUMMARY" localSheetId="4">#REF!</definedName>
    <definedName name="SPECSUMMARY">#REF!</definedName>
    <definedName name="Start_1" localSheetId="4">#REF!</definedName>
    <definedName name="Start_1">#REF!</definedName>
    <definedName name="Start_10" localSheetId="4">#REF!</definedName>
    <definedName name="Start_10">#REF!</definedName>
    <definedName name="Start_11" localSheetId="4">#REF!</definedName>
    <definedName name="Start_11">#REF!</definedName>
    <definedName name="Start_12" localSheetId="4">#REF!</definedName>
    <definedName name="Start_12">#REF!</definedName>
    <definedName name="Start_13" localSheetId="4">#REF!</definedName>
    <definedName name="Start_13">#REF!</definedName>
    <definedName name="Start_2" localSheetId="4">#REF!</definedName>
    <definedName name="Start_2">#REF!</definedName>
    <definedName name="Start_3" localSheetId="4">#REF!</definedName>
    <definedName name="Start_3">#REF!</definedName>
    <definedName name="Start_4" localSheetId="4">#REF!</definedName>
    <definedName name="Start_4">#REF!</definedName>
    <definedName name="Start_5" localSheetId="4">#REF!</definedName>
    <definedName name="Start_5">#REF!</definedName>
    <definedName name="Start_6" localSheetId="4">#REF!</definedName>
    <definedName name="Start_6">#REF!</definedName>
    <definedName name="Start_7" localSheetId="4">#REF!</definedName>
    <definedName name="Start_7">#REF!</definedName>
    <definedName name="Start_8" localSheetId="4">#REF!</definedName>
    <definedName name="Start_8">#REF!</definedName>
    <definedName name="Start_9" localSheetId="4">#REF!</definedName>
    <definedName name="Start_9">#REF!</definedName>
    <definedName name="SUMMARY" localSheetId="4">#REF!</definedName>
    <definedName name="SUMMARY">#REF!</definedName>
    <definedName name="TaxTV">10%</definedName>
    <definedName name="TaxXL">5%</definedName>
    <definedName name="Tien" localSheetId="4">#REF!</definedName>
    <definedName name="Tien">#REF!</definedName>
    <definedName name="Tonghop" localSheetId="4">#REF!</definedName>
    <definedName name="Tonghop">#REF!</definedName>
    <definedName name="ty_le_BTN" localSheetId="4">#REF!</definedName>
    <definedName name="ty_le_BTN">#REF!</definedName>
    <definedName name="thue">6</definedName>
    <definedName name="Tra_don_gia_KS" localSheetId="4">#REF!</definedName>
    <definedName name="Tra_don_gia_KS">#REF!</definedName>
    <definedName name="VARIINST" localSheetId="4">#REF!</definedName>
    <definedName name="VARIINST">#REF!</definedName>
    <definedName name="VARIPURC" localSheetId="4">#REF!</definedName>
    <definedName name="VARIPURC">#REF!</definedName>
    <definedName name="vat">5</definedName>
    <definedName name="W" localSheetId="4">#REF!</definedName>
    <definedName name="W">#REF!</definedName>
    <definedName name="X" localSheetId="4">#REF!</definedName>
    <definedName name="X">#REF!</definedName>
    <definedName name="ZYX" localSheetId="4">#REF!</definedName>
    <definedName name="ZYX">#REF!</definedName>
    <definedName name="ZZZ" localSheetId="4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<sst xmlns="http://schemas.openxmlformats.org/spreadsheetml/2006/main" count="1154" uniqueCount="550">
  <si>
    <t xml:space="preserve">  - Số người trong độ tuổi lao động</t>
  </si>
  <si>
    <t xml:space="preserve">  - Số người lao động tham gia trong nền KTQD</t>
  </si>
  <si>
    <t xml:space="preserve">  - Cơ cấu lao động tham gia trong nền KTQD</t>
  </si>
  <si>
    <t xml:space="preserve">  - Tỷ lệ lao động qua đào tạo so với tổng số lao động </t>
  </si>
  <si>
    <t xml:space="preserve">  - Số xã, phường, thị trấn đạt tiêu chuẩn phù hợp với trẻ em</t>
  </si>
  <si>
    <t xml:space="preserve">  - Tỷ lệ kiên cố hoá trường lớp học</t>
  </si>
  <si>
    <t>‰</t>
  </si>
  <si>
    <t>Chi ngân sách địa phương</t>
  </si>
  <si>
    <t>Chi đầu tư phát triển do địa phương quản lý</t>
  </si>
  <si>
    <t>Chi thường xuyên</t>
  </si>
  <si>
    <t>Tổng vốn đầu tư phát triển trên địa bàn</t>
  </si>
  <si>
    <t xml:space="preserve">  + Trồng trọt</t>
  </si>
  <si>
    <t>Tỷ đồng</t>
  </si>
  <si>
    <t>Người</t>
  </si>
  <si>
    <t>- Nông nghiệp</t>
  </si>
  <si>
    <t xml:space="preserve">  + Chăn nuôi</t>
  </si>
  <si>
    <t xml:space="preserve">  + Dịch vụ nông nghiệp</t>
  </si>
  <si>
    <t>- Lâm nghiệp</t>
  </si>
  <si>
    <t>- Thuỷ sản</t>
  </si>
  <si>
    <t>Lâm nghiệp</t>
  </si>
  <si>
    <t xml:space="preserve">        + Rừng phòng hộ và đặc dụng</t>
  </si>
  <si>
    <t xml:space="preserve">        + Rừng sản xuất</t>
  </si>
  <si>
    <t>CÁC CHỈ TIÊU KINH TẾ TỔNG HỢP</t>
  </si>
  <si>
    <t>CÁC CHỈ TIÊU XÃ HỘI</t>
  </si>
  <si>
    <t>DÂN SỐ</t>
  </si>
  <si>
    <t>LAO ĐỘNG VIỆC LÀM</t>
  </si>
  <si>
    <t>Y TẾ - XÃ HỘI</t>
  </si>
  <si>
    <t>VĂN HÓA</t>
  </si>
  <si>
    <t>GIÁO DỤC</t>
  </si>
  <si>
    <t xml:space="preserve">Chăn nuôi </t>
  </si>
  <si>
    <t xml:space="preserve">  - Trong đó: Đàn gà</t>
  </si>
  <si>
    <t>Thuỷ sản</t>
  </si>
  <si>
    <t xml:space="preserve">     + Diện tích chuyên canh</t>
  </si>
  <si>
    <t xml:space="preserve">     + Diện tích thâm canh</t>
  </si>
  <si>
    <t>Mặt hàng nhập khẩu chủ yếu</t>
  </si>
  <si>
    <t>Hộ</t>
  </si>
  <si>
    <t>Xã</t>
  </si>
  <si>
    <t>Học sinh</t>
  </si>
  <si>
    <t>Giường</t>
  </si>
  <si>
    <t>Bác sĩ</t>
  </si>
  <si>
    <t xml:space="preserve">  - Tổng số người có việc làm mới trong năm</t>
  </si>
  <si>
    <t xml:space="preserve">  - Tổng số học sinh đầu năm học</t>
  </si>
  <si>
    <t xml:space="preserve">         + Tiểu học</t>
  </si>
  <si>
    <t xml:space="preserve">         + Trung học cơ sở</t>
  </si>
  <si>
    <t xml:space="preserve">  - Tỷ lệ trẻ em trong độ tuổi đi học mẫu giáo</t>
  </si>
  <si>
    <t xml:space="preserve">  - Số hộ xem được Đài Truyền hình Việt Nam</t>
  </si>
  <si>
    <t xml:space="preserve">  - Tỷ lệ hộ xem được Đài Truyền hình Việt Nam</t>
  </si>
  <si>
    <t xml:space="preserve">  - Số hộ nghe được Đài tiếng nói Việt Nam</t>
  </si>
  <si>
    <t xml:space="preserve">  - Tỷ lệ hộ nghe được Đài tiếng nói Việt Nam</t>
  </si>
  <si>
    <t>So sánh (%)</t>
  </si>
  <si>
    <t>CHỈ TIÊU</t>
  </si>
  <si>
    <t>Trong đó:</t>
  </si>
  <si>
    <t>Kế hoạch</t>
  </si>
  <si>
    <t>Đơn vị</t>
  </si>
  <si>
    <t>%</t>
  </si>
  <si>
    <t>Tr.USD</t>
  </si>
  <si>
    <t>Ha</t>
  </si>
  <si>
    <t>STT</t>
  </si>
  <si>
    <t>I</t>
  </si>
  <si>
    <t>Bieu mau huong dan 2006-2010 Mau.xls</t>
  </si>
  <si>
    <t>C:\PROGRAM FILES\MICROSOFT OFFICE\OFFICE\xlstart\ÿÿÿÿÿ.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</si>
  <si>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</si>
  <si>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</si>
  <si>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</si>
  <si>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</si>
  <si>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</si>
  <si>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</si>
  <si>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</si>
  <si>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</si>
  <si>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ÿÿÿÿÿ.xls**</t>
  </si>
  <si>
    <t>**Infect Workbook**</t>
  </si>
  <si>
    <t/>
  </si>
  <si>
    <t>-</t>
  </si>
  <si>
    <t>II</t>
  </si>
  <si>
    <t>A</t>
  </si>
  <si>
    <t>a)</t>
  </si>
  <si>
    <t>b)</t>
  </si>
  <si>
    <t>B</t>
  </si>
  <si>
    <t>C</t>
  </si>
  <si>
    <t>Tấn</t>
  </si>
  <si>
    <t>III</t>
  </si>
  <si>
    <t xml:space="preserve">  - Tỷ lệ học sinh đi học đúng tuổi</t>
  </si>
  <si>
    <t xml:space="preserve">  Trong đó: Cá nuôi</t>
  </si>
  <si>
    <t xml:space="preserve">  - Tỷ lệ hộ nghèo</t>
  </si>
  <si>
    <t>TT</t>
  </si>
  <si>
    <t>IV</t>
  </si>
  <si>
    <t>V</t>
  </si>
  <si>
    <t>VI</t>
  </si>
  <si>
    <t>VII</t>
  </si>
  <si>
    <t xml:space="preserve">  - Tỷ lệ tốt nghiệp THPT</t>
  </si>
  <si>
    <t xml:space="preserve">  - Tỷ lệ giáo viên THPT có trình độ thạc sĩ</t>
  </si>
  <si>
    <t xml:space="preserve">        + Tiểu học</t>
  </si>
  <si>
    <t xml:space="preserve">  - Phổ cập mầm non cho trẻ 5 tuổi</t>
  </si>
  <si>
    <t xml:space="preserve">  - Tỷ lệ giáo viên đạt chuẩn quốc gia</t>
  </si>
  <si>
    <t>Huyện</t>
  </si>
  <si>
    <t xml:space="preserve"> - Dân số trung bình</t>
  </si>
  <si>
    <t xml:space="preserve"> - Mức giảm tỷ lệ sinh</t>
  </si>
  <si>
    <t xml:space="preserve"> - Tỷ số giới tính khi sinh (số bé trai so với 100 bé gái)</t>
  </si>
  <si>
    <t>Mặt hàng xuất khẩu chủ yếu</t>
  </si>
  <si>
    <t xml:space="preserve">    + Sản lượng khai thác thủy sản tự nhiên  </t>
  </si>
  <si>
    <t xml:space="preserve">    + Sản lượng nuôi trồng</t>
  </si>
  <si>
    <t xml:space="preserve">  - Hàng dệt may</t>
  </si>
  <si>
    <t xml:space="preserve">  - Hàng thủ công mỹ nghệ</t>
  </si>
  <si>
    <t xml:space="preserve">  - Hàng hóa khác</t>
  </si>
  <si>
    <t xml:space="preserve">  - Hóa chất</t>
  </si>
  <si>
    <t xml:space="preserve">  - Thuốc trừ sâu và nguyên liệu</t>
  </si>
  <si>
    <t xml:space="preserve">  - Vải may mặc</t>
  </si>
  <si>
    <t xml:space="preserve">  - Phụ liệu hàng may mặc</t>
  </si>
  <si>
    <t xml:space="preserve">  - Kim loại thường khác</t>
  </si>
  <si>
    <t xml:space="preserve">  - Sắt thép</t>
  </si>
  <si>
    <t xml:space="preserve">  - Máy móc, thiết bị, phụ tùng khác</t>
  </si>
  <si>
    <t xml:space="preserve">  - Hàng hoá khác</t>
  </si>
  <si>
    <t>Triệu USD</t>
  </si>
  <si>
    <t>D</t>
  </si>
  <si>
    <t xml:space="preserve"> Giờ/năm</t>
  </si>
  <si>
    <t>Triệu đồng</t>
  </si>
  <si>
    <t>*</t>
  </si>
  <si>
    <t>CHỈ TIÊU NÔNG NGHIỆP, CÔNG NGHIỆP, DỊCH VỤ, XUẤT NHẬP KHẨU</t>
  </si>
  <si>
    <t>NÔNG, LÂM NGHIỆP VÀ THUỶ SẢN</t>
  </si>
  <si>
    <t>CÔNG NGHIỆP - XÂY DỰNG</t>
  </si>
  <si>
    <t>DỊCH VỤ</t>
  </si>
  <si>
    <t>Tỷ lệ chất thải rắn được thu gom</t>
  </si>
  <si>
    <t xml:space="preserve"> - Nông thôn</t>
  </si>
  <si>
    <t>VIII</t>
  </si>
  <si>
    <t>XÂY DỰNG NÔNG THÔN MỚI</t>
  </si>
  <si>
    <t>Tiêu chí</t>
  </si>
  <si>
    <t xml:space="preserve">Trong đó: </t>
  </si>
  <si>
    <t>- Năng suất</t>
  </si>
  <si>
    <t>- Sản lượng</t>
  </si>
  <si>
    <t xml:space="preserve"> Lạc</t>
  </si>
  <si>
    <t>Vải thiều</t>
  </si>
  <si>
    <t xml:space="preserve">Cam </t>
  </si>
  <si>
    <t>d</t>
  </si>
  <si>
    <t>c</t>
  </si>
  <si>
    <t>e</t>
  </si>
  <si>
    <t>Bưởi Diễn</t>
  </si>
  <si>
    <t>Dứa</t>
  </si>
  <si>
    <t>a</t>
  </si>
  <si>
    <t>b</t>
  </si>
  <si>
    <t>Tạ/ha</t>
  </si>
  <si>
    <t>- Diện tích</t>
  </si>
  <si>
    <t>Phát triển nông thôn</t>
  </si>
  <si>
    <t>- Số tiêu chí nông thôn mới bình quân đạt được/xã</t>
  </si>
  <si>
    <t>- Tỷ lệ xã đạt chuẩn nông thôn mới</t>
  </si>
  <si>
    <t>- Công nghiệp khai khoáng</t>
  </si>
  <si>
    <t>- Công nghiệp chế biến, chế tạo</t>
  </si>
  <si>
    <t>- Sản xuất và phân phối điện, khí đốt, nước</t>
  </si>
  <si>
    <t>- Cung cấp nước, quản lý và xử lý rác thải, nước thải</t>
  </si>
  <si>
    <t>Giá trị sản xuất (giá SS 2010)</t>
  </si>
  <si>
    <t xml:space="preserve">  Trong đó: Dân số nông thôn</t>
  </si>
  <si>
    <t xml:space="preserve"> - Dân số là dân tộc thiểu số</t>
  </si>
  <si>
    <t xml:space="preserve"> - Tỷ lệ dân số thành thị</t>
  </si>
  <si>
    <t>GIẢM NGHÈO (theo chuẩn nghèo tiếp cận đa chiều)</t>
  </si>
  <si>
    <t xml:space="preserve">  - Số hộ nghèo</t>
  </si>
  <si>
    <t xml:space="preserve">  - Mức giảm tỷ lệ hộ nghèo</t>
  </si>
  <si>
    <t xml:space="preserve">  - Số hộ thoát khỏi nghèo </t>
  </si>
  <si>
    <t xml:space="preserve">  - Xã, phường, thị trấn có nhà văn hóa, thư viện</t>
  </si>
  <si>
    <t xml:space="preserve"> - Tỷ lệ xã đạt chuẩn nông thôn mới</t>
  </si>
  <si>
    <t xml:space="preserve"> - Thành thị</t>
  </si>
  <si>
    <t xml:space="preserve">                   - Công nghiệp - Xây dựng</t>
  </si>
  <si>
    <t xml:space="preserve">                   - Dịch vụ</t>
  </si>
  <si>
    <t xml:space="preserve">                  - Nông, lâm nghiệp và thủy sản</t>
  </si>
  <si>
    <t xml:space="preserve">                  - Công nghiệp - Xây dựng</t>
  </si>
  <si>
    <t xml:space="preserve">                  - Dịch vụ</t>
  </si>
  <si>
    <t xml:space="preserve">    Trong đó:  Lao động nữ</t>
  </si>
  <si>
    <t xml:space="preserve">  - Trong đó: Số xã đặc biệt khó khăn (theo tiêu chuẩn của Chương trình 135)</t>
  </si>
  <si>
    <t xml:space="preserve"> - Số dược sĩ đại học/10.000 dân</t>
  </si>
  <si>
    <t>Dược sĩ</t>
  </si>
  <si>
    <t>Trong đó: Tỷ lệ trạm y tế xã miền núi có bác sĩ</t>
  </si>
  <si>
    <t xml:space="preserve"> - Tỷ số tử vong mẹ liên quan đến thai sản/10 vạn trẻ đẻ sống </t>
  </si>
  <si>
    <t>BM/100000 trẻ đẻ sống</t>
  </si>
  <si>
    <t xml:space="preserve"> - Tỷ lệ người dân tham gia bảo hiểm y tế</t>
  </si>
  <si>
    <t xml:space="preserve">  - Tổng thời lượng phát thanh trong năm</t>
  </si>
  <si>
    <t xml:space="preserve">   Tổng số khách du lịch</t>
  </si>
  <si>
    <t>Lượt người</t>
  </si>
  <si>
    <t xml:space="preserve"> - Khách du lịch trong nước</t>
  </si>
  <si>
    <t xml:space="preserve"> - Khách du  lịch nước ngoài</t>
  </si>
  <si>
    <t xml:space="preserve">       + Số cháu ra nhà trẻ </t>
  </si>
  <si>
    <t>Cháu</t>
  </si>
  <si>
    <t xml:space="preserve">       + Số cháu ra mẫu giáo </t>
  </si>
  <si>
    <t xml:space="preserve">       + Tiểu học </t>
  </si>
  <si>
    <t xml:space="preserve">       + Trung học cơ sở </t>
  </si>
  <si>
    <t xml:space="preserve">       + Trung học phổ thông</t>
  </si>
  <si>
    <t xml:space="preserve">       + Giáo dục thường xuyên</t>
  </si>
  <si>
    <t xml:space="preserve">       Bổ túc văn hoá</t>
  </si>
  <si>
    <t xml:space="preserve">        + Trung học cơ sở </t>
  </si>
  <si>
    <t xml:space="preserve">        + Trung học phổ thông</t>
  </si>
  <si>
    <t xml:space="preserve">  - Số huyện, thành phố đạt phổ cập trung học cơ sở</t>
  </si>
  <si>
    <t xml:space="preserve">  - Tỷ lệ huyện, thành phố đạt phổ cập trung học cơ sở</t>
  </si>
  <si>
    <t xml:space="preserve">  - Tỷ lệ trường đạt chuẩn quốc gia</t>
  </si>
  <si>
    <t xml:space="preserve">  - Số trường đạt chuẩn quốc gia</t>
  </si>
  <si>
    <t>Trường</t>
  </si>
  <si>
    <t xml:space="preserve">  + Trường Mầm non</t>
  </si>
  <si>
    <t xml:space="preserve">Trường </t>
  </si>
  <si>
    <t xml:space="preserve">  + Trường Tiểu học</t>
  </si>
  <si>
    <t xml:space="preserve">  + Trường THCS</t>
  </si>
  <si>
    <t xml:space="preserve">  + Trường THPT</t>
  </si>
  <si>
    <t xml:space="preserve">   +  Mầm non </t>
  </si>
  <si>
    <t xml:space="preserve">   + Tiểu học</t>
  </si>
  <si>
    <t xml:space="preserve">   +  Trung học cơ sở</t>
  </si>
  <si>
    <t xml:space="preserve">   +  Trung học phổ thông (công lập)</t>
  </si>
  <si>
    <t>IX</t>
  </si>
  <si>
    <t xml:space="preserve"> - Số tiêu chí hoàn thành thêm bình quân/xã</t>
  </si>
  <si>
    <t xml:space="preserve"> - Số xã đạt chuẩn nông thôn mới (tính lũy kế)</t>
  </si>
  <si>
    <t>Giá trị sản xuất nông, lâm nghiệp, thuỷ sản (giá SS 2010)</t>
  </si>
  <si>
    <t>Giá trị sản xuất nông, lâm nghiệp, thuỷ sản (giá hiện hành)</t>
  </si>
  <si>
    <t>Giá trị sản xuất/1ha đất sản xuất nông nghiệp</t>
  </si>
  <si>
    <t>Một số sản phẩm chủ yếu</t>
  </si>
  <si>
    <t>Trồng trọt</t>
  </si>
  <si>
    <t xml:space="preserve">Cây lương thực có hạt  </t>
  </si>
  <si>
    <t xml:space="preserve"> - Diện tích</t>
  </si>
  <si>
    <t xml:space="preserve"> - Sản lượng</t>
  </si>
  <si>
    <t xml:space="preserve"> Lúa cả năm                    </t>
  </si>
  <si>
    <t xml:space="preserve"> Ha</t>
  </si>
  <si>
    <t xml:space="preserve"> Tấn</t>
  </si>
  <si>
    <t>Trong đó:  Lúa chất lượng:</t>
  </si>
  <si>
    <t xml:space="preserve"> Ngô                              </t>
  </si>
  <si>
    <t>Cây có củ</t>
  </si>
  <si>
    <t>Khoai lang</t>
  </si>
  <si>
    <t>Sắn</t>
  </si>
  <si>
    <t xml:space="preserve">Cây ăn quả </t>
  </si>
  <si>
    <t xml:space="preserve">  Vải VietGAP:</t>
  </si>
  <si>
    <t xml:space="preserve">  Vải sớm:       </t>
  </si>
  <si>
    <t xml:space="preserve">  Vải GlobalGAP:</t>
  </si>
  <si>
    <t>Trong đó: Cam đường canh</t>
  </si>
  <si>
    <t>Na</t>
  </si>
  <si>
    <t>Cây công nghiệp</t>
  </si>
  <si>
    <t>Cây hàng năm chủ yếu</t>
  </si>
  <si>
    <t>Đậu tương</t>
  </si>
  <si>
    <t>Thuốc lá</t>
  </si>
  <si>
    <t>Cây lâu năm chủ yếu</t>
  </si>
  <si>
    <t>Chè</t>
  </si>
  <si>
    <t>Cây thực phẩm</t>
  </si>
  <si>
    <t xml:space="preserve">Rau các loại                </t>
  </si>
  <si>
    <t>Rau chế biến</t>
  </si>
  <si>
    <t>Rau an toàn</t>
  </si>
  <si>
    <t xml:space="preserve">Đậu các loại                </t>
  </si>
  <si>
    <t xml:space="preserve"> - Trồng rừng tập trung </t>
  </si>
  <si>
    <t xml:space="preserve"> - Bảo vệ rừng </t>
  </si>
  <si>
    <t xml:space="preserve"> - Sản lượng khai thác</t>
  </si>
  <si>
    <t xml:space="preserve"> + Rừng trồng</t>
  </si>
  <si>
    <t xml:space="preserve">   - Tỷ lệ bò lai</t>
  </si>
  <si>
    <t xml:space="preserve">  - Lợn nái</t>
  </si>
  <si>
    <t xml:space="preserve">  - Tỷ lệ nái ngoại</t>
  </si>
  <si>
    <t xml:space="preserve">  - Lợn thịt xuất chuồng</t>
  </si>
  <si>
    <t>Tổng đàn gia cầm các loại</t>
  </si>
  <si>
    <t xml:space="preserve">  - Tổng số gia cầm xuất chuồng</t>
  </si>
  <si>
    <t>Sản phẩm chăn nuôi</t>
  </si>
  <si>
    <t>Thịt hơi các loại:</t>
  </si>
  <si>
    <t xml:space="preserve">                    - Thịt trâu</t>
  </si>
  <si>
    <t xml:space="preserve">                    - Thịt bò</t>
  </si>
  <si>
    <t xml:space="preserve">                    - Thịt lợn</t>
  </si>
  <si>
    <t xml:space="preserve">                    - Thịt gia cầm</t>
  </si>
  <si>
    <t>Trứng</t>
  </si>
  <si>
    <t>Sản lượng mật ong</t>
  </si>
  <si>
    <t>- Diện tích nuôi thủy sản</t>
  </si>
  <si>
    <t xml:space="preserve">- Sản lượng khai thác và nuôi trồng thủy sản  </t>
  </si>
  <si>
    <t>- Số xã đạt chuẩn nông thôn mới (tính lũy kế)</t>
  </si>
  <si>
    <t>Giá trị sản xuất CN-XD (giá SS 2010)</t>
  </si>
  <si>
    <t>Giá trị sản xuất CN-XD (giá HH)</t>
  </si>
  <si>
    <t>Xây dựng</t>
  </si>
  <si>
    <t>Giá trị sản xuất (giá HH)</t>
  </si>
  <si>
    <t>Công nghiệp</t>
  </si>
  <si>
    <t xml:space="preserve">Chỉ số sản xuất công nghiệp (IIP) </t>
  </si>
  <si>
    <t>Theo thành phần kinh tế</t>
  </si>
  <si>
    <t xml:space="preserve"> - Điện sản xuất</t>
  </si>
  <si>
    <t xml:space="preserve"> - Điện thương phẩm</t>
  </si>
  <si>
    <t xml:space="preserve"> - Nước sạch</t>
  </si>
  <si>
    <t>Giá trị sản xuất dịch vụ</t>
  </si>
  <si>
    <t xml:space="preserve"> - Theo giá so sánh 2010</t>
  </si>
  <si>
    <t xml:space="preserve"> - Theo giá hiện hành</t>
  </si>
  <si>
    <t>Tổng mức bán lẻ hàng hóa và doanh thu dịch vụ</t>
  </si>
  <si>
    <t xml:space="preserve"> - Kinh tế trong nước</t>
  </si>
  <si>
    <t xml:space="preserve"> - Kinh tế có vốn đầu tư nước ngoài</t>
  </si>
  <si>
    <t>XUẤT KHẨU, NHẬP KHẨU</t>
  </si>
  <si>
    <t>Xuất khẩu</t>
  </si>
  <si>
    <t xml:space="preserve">  - Hàng rau quả</t>
  </si>
  <si>
    <t xml:space="preserve">  - Sắn và các sắn phẩm từ sắn</t>
  </si>
  <si>
    <t xml:space="preserve">  - Sản phẩm từ chất dẻo</t>
  </si>
  <si>
    <t xml:space="preserve">  - Máy vi tính, sản phẩm điện tử và linh kiện</t>
  </si>
  <si>
    <t xml:space="preserve">  - Điện thoại các loại và linh kiện</t>
  </si>
  <si>
    <t xml:space="preserve">  - Máy móc thiết bị và dụng cụ phụ tùng</t>
  </si>
  <si>
    <t xml:space="preserve">  - Túi xách, ví, vali, mũ và ô dù</t>
  </si>
  <si>
    <t xml:space="preserve">  - Sản phẩm từ sắt thép</t>
  </si>
  <si>
    <t>Nhập khẩu</t>
  </si>
  <si>
    <t xml:space="preserve">  - Thực phẩm chế biến</t>
  </si>
  <si>
    <t xml:space="preserve">  - Gỗ và sản phẩm từ gỗ</t>
  </si>
  <si>
    <t>USD</t>
  </si>
  <si>
    <t xml:space="preserve">           - Khu vực nhà nước</t>
  </si>
  <si>
    <t xml:space="preserve">           - Khu vực ngoài nhà nước</t>
  </si>
  <si>
    <t xml:space="preserve">           - Thuế sản phẩm</t>
  </si>
  <si>
    <t>Kim ngạch xuất khẩu trên địa bàn</t>
  </si>
  <si>
    <t xml:space="preserve">   Trong đó: - Kinh tế trong nước</t>
  </si>
  <si>
    <t>Kim ngạch nhập khẩu trên địa bàn</t>
  </si>
  <si>
    <t>Thu ngân sách nhà nước trên địa bàn</t>
  </si>
  <si>
    <t>Thu nội địa</t>
  </si>
  <si>
    <t xml:space="preserve">   Tổng thu trừ tiền sử dụng đất, thu XSKT</t>
  </si>
  <si>
    <t xml:space="preserve">     - Thu từ DNNN TW</t>
  </si>
  <si>
    <t xml:space="preserve">     - Thu từ DNNN ĐP</t>
  </si>
  <si>
    <t xml:space="preserve">     - Thu từ DN có vốn đầu tư NN</t>
  </si>
  <si>
    <t xml:space="preserve">     - Thu từ khu vực NQD</t>
  </si>
  <si>
    <t xml:space="preserve">     - Thuế thu nhập cá nhân</t>
  </si>
  <si>
    <t xml:space="preserve">     - Thuế bảo vệ môi trường</t>
  </si>
  <si>
    <t xml:space="preserve">     - Lệ phí trước bạ</t>
  </si>
  <si>
    <t xml:space="preserve">     - Khoản thu còn lại</t>
  </si>
  <si>
    <t xml:space="preserve">   Thu tiền sử dụng đất</t>
  </si>
  <si>
    <t xml:space="preserve">  Thu xổ số kiến thiết</t>
  </si>
  <si>
    <t xml:space="preserve">    - Trung ương quản lý</t>
  </si>
  <si>
    <t xml:space="preserve">    - Địa phương quản lý</t>
  </si>
  <si>
    <t xml:space="preserve"> </t>
  </si>
  <si>
    <t xml:space="preserve">    - Vốn đầu tư trực tiếp nước ngoài</t>
  </si>
  <si>
    <t xml:space="preserve"> + Khu vực nhà nước</t>
  </si>
  <si>
    <t xml:space="preserve"> + Khu vực ngoài nhà nước</t>
  </si>
  <si>
    <t xml:space="preserve"> + Khu vực có vốn đầu tư NN</t>
  </si>
  <si>
    <t xml:space="preserve"> + Khu vực có vốn đầu tư nước ngoài</t>
  </si>
  <si>
    <t>Trong đó: - Nông, lâm nghiệp và thủy sản</t>
  </si>
  <si>
    <t xml:space="preserve">  Trong đó: Đào tạo nghề</t>
  </si>
  <si>
    <t xml:space="preserve"> + Tỷ lệ xã có đường ô tô đến trung tâm xã</t>
  </si>
  <si>
    <t xml:space="preserve"> - Số xã có đường ô tô đến trung tâm xã</t>
  </si>
  <si>
    <t xml:space="preserve"> - Số xã, phường, thị trấn có trạm y tế xã</t>
  </si>
  <si>
    <t xml:space="preserve"> + Tỷ lệ xã, phường, thị trấn có trạm y tế xã</t>
  </si>
  <si>
    <t xml:space="preserve"> - Số xã, phường, thị trấn có bưu điện văn hoá xã</t>
  </si>
  <si>
    <t xml:space="preserve"> + Tỷ lệ xã, phường, thị trấn có bưu điện văn hoá xã </t>
  </si>
  <si>
    <t xml:space="preserve"> + Số điểm văn hóa xã có Internet</t>
  </si>
  <si>
    <t xml:space="preserve"> - Số xã, phường, thị trấn có điện</t>
  </si>
  <si>
    <t xml:space="preserve"> + Tỷ lệ hộ được sử dụng điện</t>
  </si>
  <si>
    <t xml:space="preserve"> - Số xã có chợ xã liên xã</t>
  </si>
  <si>
    <t xml:space="preserve"> + Số giường xã hội hóa trong BV công lập/10.000 dân</t>
  </si>
  <si>
    <t xml:space="preserve"> + Số giường bệnh viện ngoài công lập/10.000 dân</t>
  </si>
  <si>
    <t xml:space="preserve"> - Tỷ lệ trạm y tế xã, phường, thị trấn có bác sĩ phục vụ</t>
  </si>
  <si>
    <t xml:space="preserve"> - Số bác sĩ/10.000 dân</t>
  </si>
  <si>
    <t xml:space="preserve"> - Tỷ suất tử vong trẻ em dưới 1 tuổi</t>
  </si>
  <si>
    <t xml:space="preserve"> - Tỷ suất tử vong trẻ em dưới 5 tuổi</t>
  </si>
  <si>
    <t xml:space="preserve"> - Tỷ lệ suy dinh dưỡng của trẻ dưới 5 tuổi (thể nhẹ cân)</t>
  </si>
  <si>
    <t>GRDP bình quân đầu người/năm</t>
  </si>
  <si>
    <t>Tr đồng</t>
  </si>
  <si>
    <t>- Tỷ lệ dân số nông thôn được sử dụng nước hợp vệ sinh</t>
  </si>
  <si>
    <t xml:space="preserve">  - Tổng số xã, thị trấn</t>
  </si>
  <si>
    <t xml:space="preserve">  - Tổng số hộ trên địa bàn (huyện)</t>
  </si>
  <si>
    <t>&lt;0,9</t>
  </si>
  <si>
    <t>&lt;19</t>
  </si>
  <si>
    <t>Xã, TT</t>
  </si>
  <si>
    <t xml:space="preserve">       - Công nghiệp-Xây dựng</t>
  </si>
  <si>
    <t xml:space="preserve">       - Dịch vụ</t>
  </si>
  <si>
    <t xml:space="preserve">       - Thuế sản phẩm</t>
  </si>
  <si>
    <t xml:space="preserve">     - Khu vực nhà nước</t>
  </si>
  <si>
    <t xml:space="preserve">     - Khu vực ngoài nhà nước</t>
  </si>
  <si>
    <t xml:space="preserve">     - Thuế sản phẩm</t>
  </si>
  <si>
    <t xml:space="preserve">     - Khu vực có vốn đầu tư NN</t>
  </si>
  <si>
    <t xml:space="preserve">           - Khu vực có vốn đầu tư NN</t>
  </si>
  <si>
    <t>S
TT</t>
  </si>
  <si>
    <t>ỦY BAN NHÂN DÂN 
HUYỆN SƠN ĐỘNG</t>
  </si>
  <si>
    <t>ỦY BAN NHÂN DÂN
HUYỆN SƠN ĐỘNG</t>
  </si>
  <si>
    <t>Ghi 
chú</t>
  </si>
  <si>
    <t>CHỈ TIÊU VỀ KINH TẾ</t>
  </si>
  <si>
    <t>2</t>
  </si>
  <si>
    <t>3</t>
  </si>
  <si>
    <t xml:space="preserve"> - Tỷ lệ giới tính bé trai trên bé gái</t>
  </si>
  <si>
    <t>Trong đó: Công nghiệp</t>
  </si>
  <si>
    <t>Chăn nuôi</t>
  </si>
  <si>
    <t>Tổng sản lượng lương thực có hạt</t>
  </si>
  <si>
    <t xml:space="preserve"> - Sản lượng thịt hơi các loại</t>
  </si>
  <si>
    <t>Dân số trung bình</t>
  </si>
  <si>
    <t>Y tế</t>
  </si>
  <si>
    <t>Môi trường</t>
  </si>
  <si>
    <t>Văn hóa</t>
  </si>
  <si>
    <t>An sinh xã hội</t>
  </si>
  <si>
    <t>Chỉ tiêu xây dựng nông thôn mới</t>
  </si>
  <si>
    <t>Lao động - việc làm</t>
  </si>
  <si>
    <t>Trong đó: Xuất khẩu lao động</t>
  </si>
  <si>
    <t xml:space="preserve">  - Tỷ lệ xã, thị trấn duy trì phổ cập THCS</t>
  </si>
  <si>
    <t xml:space="preserve">  - Số xã, thị trấn duy trì đạt phổ cập THCS</t>
  </si>
  <si>
    <t>thể thao nội khóa theo quy định của Bộ GD&amp;ĐT</t>
  </si>
  <si>
    <t>Đơn vị tính: Triệu đồng</t>
  </si>
  <si>
    <t>Tên công trình</t>
  </si>
  <si>
    <t>Địa điểm 
đầu tư</t>
  </si>
  <si>
    <t>Tiến độ thực hiện</t>
  </si>
  <si>
    <t>Vốn 30A</t>
  </si>
  <si>
    <t>Trả nợ quyết toán các dự án hoàn thành</t>
  </si>
  <si>
    <t>Chuẩn bị đầu tư</t>
  </si>
  <si>
    <t>Vốn duy tu sửa chữa</t>
  </si>
  <si>
    <t>Số 
TT</t>
  </si>
  <si>
    <t xml:space="preserve"> - Tỷ lệ trạm y tế đạt chuẩn quốc gia về y tế
 (theo chuẩn giai đoạn 2011-2020)</t>
  </si>
  <si>
    <t xml:space="preserve"> CUNG CẤP CÁC DỊCH VỤ CƠ SỞ HẠ
 TẦNG THIẾT YẾU</t>
  </si>
  <si>
    <t xml:space="preserve">  - Tỷ lệ thời gian lao động được sử dụng của
  lao động trong độ tuổi ở nông thôn</t>
  </si>
  <si>
    <t xml:space="preserve">    +  Số lao động đi làm việc có thời hạn ở
 nước ngoài trong năm theo hợp đồng</t>
  </si>
  <si>
    <t>BÁO CÁO TỔNG HỢP TÌNH HÌNH THỰC HIỆN CÁC CÔNG TRÌNH 6 THÁNG ĐẦU NĂM 2018</t>
  </si>
  <si>
    <t>KH vốn năm 2018</t>
  </si>
  <si>
    <t>Dự án chuyển tiếp sang năm 2018</t>
  </si>
  <si>
    <t>Dự án khởi công mới năm 2018</t>
  </si>
  <si>
    <t>Tổng mức 
đầu tư</t>
  </si>
  <si>
    <t>Giải ngân</t>
  </si>
  <si>
    <t xml:space="preserve">Giải ngân Tháng </t>
  </si>
  <si>
    <t>Ghi chú</t>
  </si>
  <si>
    <t>Đường bê tông thôn Tiên Lý</t>
  </si>
  <si>
    <t>xã Yên Định</t>
  </si>
  <si>
    <t>Đã QT</t>
  </si>
  <si>
    <t>Đường bê tông thôn Hạ đi thôn Tảu</t>
  </si>
  <si>
    <t>xã Long Sơn</t>
  </si>
  <si>
    <t>Đường bê tông thôn Răng, thôn Ao Giang</t>
  </si>
  <si>
    <t>xã Cẩm Đàn</t>
  </si>
  <si>
    <t>Đường bê tông thôn Thác</t>
  </si>
  <si>
    <t>xã An Lạc</t>
  </si>
  <si>
    <t>Đường Bt thôn Đẫng xã Long Sơn đi thôn Nam Bồng xã Bồng Am</t>
  </si>
  <si>
    <t>xã Bồng Am</t>
  </si>
  <si>
    <t>Đường bê tông thôn Mật – Mo Reo – Trường THPT Sơn Động Số 1, xã An Lập, huyện Sơn Động, tỉnh Bắc Giang.</t>
  </si>
  <si>
    <t xml:space="preserve">xã An Lập </t>
  </si>
  <si>
    <t>Hoàn thành 100%</t>
  </si>
  <si>
    <t>Đường vào trung tâm xã An Lạc (đoạn qua thôn Đồng Dương)</t>
  </si>
  <si>
    <t>Đang lập HSQT</t>
  </si>
  <si>
    <t>Đường vào trung tâm xã An Lạc (đoạn từ thôn Rõng đi thôn Đồng Dương)</t>
  </si>
  <si>
    <t>Đường bê tông liên thôn Tẩu đi thôn Thượng, xã Long Sơn</t>
  </si>
  <si>
    <t>Đường bê tông thôn Nhân Định (khu Khe Róng), xã Yên Định</t>
  </si>
  <si>
    <t>Đường bê tông thôn Sản 1 đi thôn Phiên Hương</t>
  </si>
  <si>
    <t>xã Hữu Sản</t>
  </si>
  <si>
    <t>Mới khởi công</t>
  </si>
  <si>
    <t>Đường bê tông thôn Chao</t>
  </si>
  <si>
    <t>Đường bê tông thôn Điệu Dưới đi Điệu Trên</t>
  </si>
  <si>
    <t>Đường giao thông liên xã An Châu, Yên Định và Giáo Liêm</t>
  </si>
  <si>
    <t>Hệ thống đường giao thông nông thôn các xã Long Sơn, Dương Hưu và Thanh Luận, huyện Sơn Động</t>
  </si>
  <si>
    <t xml:space="preserve"> - Tỷ lệ dân số nông thôn</t>
  </si>
  <si>
    <t>(Biểu kèm theo Báo cáo số           /BC-UBND ngày        tháng 6 năm 2018 của UBND huyện Sơn Động)</t>
  </si>
  <si>
    <t xml:space="preserve"> - Tổng đàn trâu</t>
  </si>
  <si>
    <t xml:space="preserve"> - Tổng đàn bò </t>
  </si>
  <si>
    <t xml:space="preserve"> - Tổng đàn Lợn</t>
  </si>
  <si>
    <t xml:space="preserve"> - Tổng đàn gia cầm</t>
  </si>
  <si>
    <t>c)</t>
  </si>
  <si>
    <t>Chi dự phòng</t>
  </si>
  <si>
    <t>d)</t>
  </si>
  <si>
    <t>Chi khác</t>
  </si>
  <si>
    <t>&lt;11,5</t>
  </si>
  <si>
    <t>Chia theo ngành</t>
  </si>
  <si>
    <t>+ Công nghiệp khai thác</t>
  </si>
  <si>
    <t>+ Công nghiệp chế biến</t>
  </si>
  <si>
    <t>+ Sản xuất và phân phối điện, khí đốt, nước</t>
  </si>
  <si>
    <t>+ Cung cấp nước, quản lý và xử lý rác thải, nước thải</t>
  </si>
  <si>
    <t>Sản lượng một số sản phẩm công nghiệp chủ yếu</t>
  </si>
  <si>
    <t xml:space="preserve"> - Xi măng</t>
  </si>
  <si>
    <t xml:space="preserve"> - Thiết bị ngoại vi nhập, xuất khác</t>
  </si>
  <si>
    <t xml:space="preserve"> - Mạch điện tích hợp</t>
  </si>
  <si>
    <t xml:space="preserve"> - Màn hình cảm ứng</t>
  </si>
  <si>
    <t xml:space="preserve"> - Phân bón các loại</t>
  </si>
  <si>
    <t xml:space="preserve"> - Gạch xây dựng băng đất nung </t>
  </si>
  <si>
    <t xml:space="preserve"> - Gạch xây dựng không nung</t>
  </si>
  <si>
    <t xml:space="preserve"> - Giấy bìa các loại</t>
  </si>
  <si>
    <t xml:space="preserve"> - Bao bì nhựa</t>
  </si>
  <si>
    <t xml:space="preserve"> - Sản phẩm may mặc</t>
  </si>
  <si>
    <t>&lt;0,18</t>
  </si>
  <si>
    <t>&lt;13,5</t>
  </si>
  <si>
    <t>108/100</t>
  </si>
  <si>
    <t>10,3</t>
  </si>
  <si>
    <t>Đơn 
vị 
tính</t>
  </si>
  <si>
    <t>Biểu số 1</t>
  </si>
  <si>
    <t>Biểu số 3</t>
  </si>
  <si>
    <t>Biểu số 2</t>
  </si>
  <si>
    <t>Biểu số 4</t>
  </si>
  <si>
    <t>Biểu số 5</t>
  </si>
  <si>
    <t>Nghìn tấn</t>
  </si>
  <si>
    <t>Ước thực hiện cả năm</t>
  </si>
  <si>
    <t>Nghìn người</t>
  </si>
  <si>
    <t>108/101</t>
  </si>
  <si>
    <t>110/100</t>
  </si>
  <si>
    <t>109/100</t>
  </si>
  <si>
    <t>Giá trị sản xuất trung bình trên đầu người</t>
  </si>
  <si>
    <t>Trong đó: Mức giảm tỷ lệ hộ nghèo 
các xã ĐBKK</t>
  </si>
  <si>
    <r>
      <t xml:space="preserve">      </t>
    </r>
    <r>
      <rPr>
        <sz val="10"/>
        <rFont val="Times New Roman"/>
        <family val="1"/>
      </rPr>
      <t xml:space="preserve">- Nông, lâm nghiệp và thuỷ sản </t>
    </r>
  </si>
  <si>
    <t>Nghìn con</t>
  </si>
  <si>
    <t>Triệu con</t>
  </si>
  <si>
    <t>Triệu quả</t>
  </si>
  <si>
    <r>
      <t xml:space="preserve">Tổng đàn trâu </t>
    </r>
    <r>
      <rPr>
        <sz val="12"/>
        <rFont val="Times New Roman"/>
        <family val="1"/>
      </rPr>
      <t>(trung bình năm)</t>
    </r>
  </si>
  <si>
    <r>
      <t xml:space="preserve">Tổng đàn bò </t>
    </r>
    <r>
      <rPr>
        <sz val="12"/>
        <rFont val="Times New Roman"/>
        <family val="1"/>
      </rPr>
      <t>(trung bình năm)</t>
    </r>
  </si>
  <si>
    <r>
      <t xml:space="preserve">Tổng đàn lợn </t>
    </r>
    <r>
      <rPr>
        <sz val="12"/>
        <rFont val="Times New Roman"/>
        <family val="1"/>
      </rPr>
      <t>(trung bình năm)</t>
    </r>
  </si>
  <si>
    <r>
      <t>10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con</t>
    </r>
  </si>
  <si>
    <r>
      <t>10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tấn</t>
    </r>
  </si>
  <si>
    <r>
      <t>10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chiếc</t>
    </r>
  </si>
  <si>
    <r>
      <t>10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viên</t>
    </r>
  </si>
  <si>
    <r>
      <t>10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SP</t>
    </r>
  </si>
  <si>
    <r>
      <t>10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Kw/h</t>
    </r>
  </si>
  <si>
    <r>
      <t>10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m3</t>
    </r>
  </si>
  <si>
    <r>
      <t>10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USD</t>
    </r>
  </si>
  <si>
    <r>
      <t xml:space="preserve">      </t>
    </r>
    <r>
      <rPr>
        <sz val="12"/>
        <rFont val="Times New Roman"/>
        <family val="1"/>
      </rPr>
      <t xml:space="preserve">- Nông, lâm nghiệp và thuỷ sản </t>
    </r>
  </si>
  <si>
    <r>
      <t>Cơ cấu tổng giá trị gia tăng theo 3 ngành kinh tế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(giá hiện hành)</t>
    </r>
  </si>
  <si>
    <r>
      <t>Tổng sản phẩm trên địa bàn theo thành phần kinh tế</t>
    </r>
    <r>
      <rPr>
        <b/>
        <i/>
        <sz val="12"/>
        <rFont val="Times New Roman"/>
        <family val="1"/>
      </rPr>
      <t xml:space="preserve"> (giá hiện hành)</t>
    </r>
  </si>
  <si>
    <r>
      <t xml:space="preserve">Cơ cấu tổng giá trị gia tăng theo thành phần kinh tế </t>
    </r>
    <r>
      <rPr>
        <b/>
        <i/>
        <sz val="12"/>
        <rFont val="Times New Roman"/>
        <family val="1"/>
      </rPr>
      <t>(giá hiện hành)</t>
    </r>
  </si>
  <si>
    <t>Thực hiện
năm 2020</t>
  </si>
  <si>
    <t>Năm 2021</t>
  </si>
  <si>
    <t>Kế hoạch
2022</t>
  </si>
  <si>
    <t>TH năm
 2020</t>
  </si>
  <si>
    <t>KH
 năm 
2021</t>
  </si>
  <si>
    <t>Ước TH
 năm 2021</t>
  </si>
  <si>
    <t>12,08</t>
  </si>
  <si>
    <t>9,8</t>
  </si>
  <si>
    <t>5,42</t>
  </si>
  <si>
    <t xml:space="preserve"> - Tỷ lệ tăng dân số tự nhiên</t>
  </si>
  <si>
    <t>2 cty</t>
  </si>
  <si>
    <t>xã</t>
  </si>
  <si>
    <t>tổng</t>
  </si>
  <si>
    <t>nái</t>
  </si>
  <si>
    <t>lơn con</t>
  </si>
  <si>
    <t xml:space="preserve">  - Tỷ lệ lao động trong độ tuổi chưa có việc làmở khu vực thành thị</t>
  </si>
  <si>
    <t xml:space="preserve"> - Số giường bệnh/10.000 dân (không tính giường của Trạm y tế xã và Phòng khám ĐKKV)</t>
  </si>
  <si>
    <t xml:space="preserve">  - Tỷ lệ các trường thực hiện chương trình thể dục thể thao nội khóa theo quy định của Bộ GD&amp;ĐT</t>
  </si>
  <si>
    <t xml:space="preserve"> - Tỷ lệ hộ gia đình được công nhận danh hiệu gia đình văn hoá </t>
  </si>
  <si>
    <t>&lt;0.9</t>
  </si>
  <si>
    <t>CHỈ TIÊU VỀ XÃ HỘI-MÔI TRƯỜNG</t>
  </si>
  <si>
    <t>CÁC CHỈ TIÊU MÔI TRƯỜNG VÀ PHÁT TRIỂN BỀN VỮNG</t>
  </si>
  <si>
    <t>Kế hoạch
2023</t>
  </si>
  <si>
    <t>Kế hoạch
2024</t>
  </si>
  <si>
    <t>Kế hoạch
2025</t>
  </si>
  <si>
    <t xml:space="preserve">Kế hoạch </t>
  </si>
  <si>
    <t>ƯTH  6-2021/6-2021</t>
  </si>
  <si>
    <t>ƯTH6- 2021/
KH 2021</t>
  </si>
  <si>
    <t>Tỷ lệ dân số thành thị được cung cấp nước hợp vệ sinh</t>
  </si>
  <si>
    <t>Trong đó: Tỷ lệ dân số thành thị được cung cấp có sử dụng nước hợp về sinh</t>
  </si>
  <si>
    <t>Tỷ lệ dân số nông thôn được sử dụng nước hợp vệ sinh</t>
  </si>
  <si>
    <t>Tỷ lệ chất thải rắn thu gom được xử lý hợp vệ sinh</t>
  </si>
  <si>
    <t>Tỷ lệ diện tích cây xanh, mặt nước của đô thị</t>
  </si>
  <si>
    <t xml:space="preserve">Tỷ lệ nước thải của các cơ sở sản xuất, kinh doanh và dịch vụ được xử lý đạt tiêu chuẩn môi trường </t>
  </si>
  <si>
    <t>Tỷ lệ chất thải nguy hại đã xử lý đạt tiêu chuẩn, quy chuẩn kỹ thuật quốc gia tương ứng</t>
  </si>
  <si>
    <t>Tỷ lệ che phủ rừng (không tính cây ăn quả)</t>
  </si>
  <si>
    <t>Kế hoạch giáo dục &amp; đào tạo</t>
  </si>
  <si>
    <t xml:space="preserve">  - Xã, thị trấn đạt phổ cập giáo dục tiểu học đúng độ tuổi mức độ 2</t>
  </si>
  <si>
    <t xml:space="preserve"> - Số người tham gia BHXH bắt buộc</t>
  </si>
  <si>
    <t xml:space="preserve"> - Số người tham gia BHXH Tự nguyện</t>
  </si>
  <si>
    <t xml:space="preserve"> - Tỷ lệ cơ quan đạt danh hiệu cơ quan văn hóa</t>
  </si>
  <si>
    <t>ƯTH  2021/TH  2020</t>
  </si>
  <si>
    <t>ƯTH /KH 2021</t>
  </si>
  <si>
    <t>(Biểu kèm theo Báo cáo số           /BC-UBND ngày         tháng   năm 2021 của UBND huyện Sơn Động)</t>
  </si>
  <si>
    <t>KẾT QUẢ PHÁT TRIỂN KINH TẾ - XÃ HỘI I NĂM 2021
KẾ HOẠCH PHÁT TRIỂN KINH TẾ - XÃ HỘI NĂM 2022</t>
  </si>
  <si>
    <t>(Biểu kèm theo Báo cáo số          /BC-UBND ngày       tháng  năm 2021 của UBND huyện Sơn Động)</t>
  </si>
  <si>
    <t>12,8</t>
  </si>
  <si>
    <r>
      <t xml:space="preserve"> </t>
    </r>
    <r>
      <rPr>
        <i/>
        <sz val="12"/>
        <color indexed="10"/>
        <rFont val="Times New Roman"/>
        <family val="1"/>
      </rPr>
      <t>Trong đó: Khoán bảo vệ</t>
    </r>
  </si>
  <si>
    <r>
      <t>Nghìn m</t>
    </r>
    <r>
      <rPr>
        <vertAlign val="superscript"/>
        <sz val="12"/>
        <color indexed="10"/>
        <rFont val="Times New Roman"/>
        <family val="1"/>
      </rPr>
      <t>3</t>
    </r>
  </si>
  <si>
    <r>
      <t xml:space="preserve"> - Tỷ lệ che phủ rừng </t>
    </r>
    <r>
      <rPr>
        <i/>
        <sz val="12"/>
        <color indexed="10"/>
        <rFont val="Times New Roman"/>
        <family val="1"/>
      </rPr>
      <t>(không tính cây ăn quả)</t>
    </r>
  </si>
  <si>
    <r>
      <t xml:space="preserve">Tổng GTSX (GO) </t>
    </r>
    <r>
      <rPr>
        <i/>
        <sz val="10"/>
        <rFont val="Times New Roman"/>
        <family val="1"/>
      </rPr>
      <t>(Giá 2010)</t>
    </r>
  </si>
  <si>
    <r>
      <t xml:space="preserve">Tổng GTSX (GO) </t>
    </r>
    <r>
      <rPr>
        <i/>
        <sz val="10"/>
        <rFont val="Times New Roman"/>
        <family val="1"/>
      </rPr>
      <t>(Giá HH)</t>
    </r>
  </si>
  <si>
    <r>
      <t xml:space="preserve"> Cơ cấu tổng GTSX (GO) </t>
    </r>
    <r>
      <rPr>
        <i/>
        <sz val="10"/>
        <rFont val="Times New Roman"/>
        <family val="1"/>
      </rPr>
      <t>(Giá HH)</t>
    </r>
  </si>
  <si>
    <r>
      <t xml:space="preserve">Tổng GTSX trên địa bàn huyện  (GO) </t>
    </r>
    <r>
      <rPr>
        <b/>
        <i/>
        <sz val="12"/>
        <rFont val="Times New Roman"/>
        <family val="1"/>
      </rPr>
      <t xml:space="preserve"> (giá SS 2010)</t>
    </r>
  </si>
  <si>
    <t>Tốc độ tăng trưởng GO</t>
  </si>
  <si>
    <r>
      <t xml:space="preserve">Tổng GTSX trên địa bàn huyện  (GO) </t>
    </r>
    <r>
      <rPr>
        <b/>
        <i/>
        <sz val="12"/>
        <rFont val="Times New Roman"/>
        <family val="1"/>
      </rPr>
      <t>(giá HH)</t>
    </r>
  </si>
  <si>
    <t>Tốc độ tăng trưởng gía trị sản xuất
 (GO)  (giá SS 2010)</t>
  </si>
  <si>
    <t>Số hộ nghèo theo chuẩn giai đoạn 2022-2025</t>
  </si>
  <si>
    <t>1,87</t>
  </si>
  <si>
    <t>0,98</t>
  </si>
  <si>
    <t>112,5/100</t>
  </si>
  <si>
    <t>(Biểu kèm theo Báo cáo số          /BC-UBND ngày       tháng 11 năm 2021 của UBND huyện Sơn Động)</t>
  </si>
  <si>
    <t>(Biểu kèm theo Báo cáo số          /BC-UBND ngày       tháng     năm 2021 của UBND huyện Sơn Động)</t>
  </si>
  <si>
    <t xml:space="preserve">  - Tỷ lệ thôn, tổ dân phố đạt tiêu chuẩn văn hoá</t>
  </si>
  <si>
    <t xml:space="preserve"> - Số xã/thị trấn đạt tiêu chí quốc gia về y tế 
xã giai đoạn đến năm 2020 (tính lũy kế)</t>
  </si>
  <si>
    <t>ƯTH/KH 2021</t>
  </si>
</sst>
</file>

<file path=xl/styles.xml><?xml version="1.0" encoding="utf-8"?>
<styleSheet xmlns="http://schemas.openxmlformats.org/spreadsheetml/2006/main">
  <numFmts count="6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#,##0.0"/>
    <numFmt numFmtId="176" formatCode="_(* #,##0_);_(* \(#,##0\);_(* &quot;-&quot;??_);_(@_)"/>
    <numFmt numFmtId="177" formatCode="&quot;\&quot;#,##0.00;[Red]\-&quot;\&quot;#,##0.00"/>
    <numFmt numFmtId="178" formatCode="&quot;\&quot;#,##0;[Red]&quot;\&quot;\-#,##0"/>
    <numFmt numFmtId="179" formatCode="&quot;\&quot;#,##0.00;[Red]&quot;\&quot;\-#,##0.00"/>
    <numFmt numFmtId="180" formatCode="\$#,##0\ ;\(\$#,##0\)"/>
    <numFmt numFmtId="181" formatCode="0.000%"/>
    <numFmt numFmtId="182" formatCode="#,##0\ &quot;þ&quot;;[Red]\-#,##0\ &quot;þ&quot;"/>
    <numFmt numFmtId="183" formatCode="_-* #,##0.00\ _V_N_D_-;\-* #,##0.00\ _V_N_D_-;_-* &quot;-&quot;??\ _V_N_D_-;_-@_-"/>
    <numFmt numFmtId="184" formatCode="&quot;VND&quot;#,##0_);[Red]\(&quot;VND&quot;#,##0\)"/>
    <numFmt numFmtId="185" formatCode="_-&quot;€&quot;* #,##0_-;\-&quot;€&quot;* #,##0_-;_-&quot;€&quot;* &quot;-&quot;_-;_-@_-"/>
    <numFmt numFmtId="186" formatCode="#,##0\ &quot;€&quot;;[Red]\-#,##0\ &quot;€&quot;"/>
    <numFmt numFmtId="187" formatCode="_-&quot;€&quot;* #,##0.00_-;\-&quot;€&quot;* #,##0.00_-;_-&quot;€&quot;* &quot;-&quot;??_-;_-@_-"/>
    <numFmt numFmtId="188" formatCode="#,##0.000"/>
    <numFmt numFmtId="189" formatCode="_(* #,##0.0000_);_(* \(#,##0.0000\);_(* &quot;-&quot;??_);_(@_)"/>
    <numFmt numFmtId="190" formatCode="_(* #,##0.000_);_(* \(#,##0.000\);_(* &quot;-&quot;??_);_(@_)"/>
    <numFmt numFmtId="191" formatCode="#,##0;[Red]#,##0"/>
    <numFmt numFmtId="192" formatCode="#,##0.000000"/>
    <numFmt numFmtId="193" formatCode="_(* #,##0.0_);_(* \(#,##0.0\);_(* &quot;-&quot;??_);_(@_)"/>
    <numFmt numFmtId="194" formatCode="0.00000"/>
    <numFmt numFmtId="195" formatCode="0.0000"/>
    <numFmt numFmtId="196" formatCode="0.000"/>
    <numFmt numFmtId="197" formatCode="_(* #,##0.000_);_(* \(#,##0.000\);_(* &quot;-&quot;???_);_(@_)"/>
    <numFmt numFmtId="198" formatCode="0.000000"/>
    <numFmt numFmtId="199" formatCode="#,##0.0000"/>
    <numFmt numFmtId="200" formatCode="_(* #,##0.0_);_(* \(#,##0.0\);_(* &quot;-&quot;?_);_(@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000"/>
    <numFmt numFmtId="206" formatCode="_(* #,##0.0_);_(* \(#,##0.0\);_(* &quot;-&quot;_);_(@_)"/>
    <numFmt numFmtId="207" formatCode="_(* #,##0.00_);_(* \(#,##0.00\);_(* &quot;-&quot;_);_(@_)"/>
    <numFmt numFmtId="208" formatCode="_(* #,##0.000_);_(* \(#,##0.000\);_(* &quot;-&quot;_);_(@_)"/>
    <numFmt numFmtId="209" formatCode="_(* #,##0.00000_);_(* \(#,##0.00000\);_(* &quot;-&quot;??_);_(@_)"/>
    <numFmt numFmtId="210" formatCode="_(* #,##0.000000_);_(* \(#,##0.000000\);_(* &quot;-&quot;??_);_(@_)"/>
    <numFmt numFmtId="211" formatCode="0.0%"/>
    <numFmt numFmtId="212" formatCode="0.0000000"/>
    <numFmt numFmtId="213" formatCode="0.00000000"/>
    <numFmt numFmtId="214" formatCode="#,##0.00;[Red]#,##0.00"/>
    <numFmt numFmtId="215" formatCode="#,##0.000;[Red]#,##0.000"/>
    <numFmt numFmtId="216" formatCode="#,##0.0000;[Red]#,##0.0000"/>
    <numFmt numFmtId="217" formatCode="#.##"/>
    <numFmt numFmtId="218" formatCode="#,##0.0;[Red]#,##0.0"/>
    <numFmt numFmtId="219" formatCode="#.###"/>
    <numFmt numFmtId="220" formatCode="_(* #.##0.0_);_(* \(#.##0.0\);_(* &quot;-&quot;??_);_(@_)"/>
    <numFmt numFmtId="221" formatCode="_-* #,##0.000\ _₫_-;\-* #,##0.000\ _₫_-;_-* &quot;-&quot;???\ _₫_-;_-@_-"/>
  </numFmts>
  <fonts count="138">
    <font>
      <sz val="10"/>
      <name val="Arial"/>
      <family val="0"/>
    </font>
    <font>
      <sz val="12"/>
      <name val=".VnTime"/>
      <family val="2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u val="single"/>
      <sz val="10"/>
      <color indexed="14"/>
      <name val="MS Sans Serif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.5"/>
      <color indexed="12"/>
      <name val="VNTime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4"/>
      <name val=".VnTimeH"/>
      <family val="2"/>
    </font>
    <font>
      <i/>
      <sz val="10"/>
      <name val=".VnTime"/>
      <family val="2"/>
    </font>
    <font>
      <b/>
      <sz val="10"/>
      <name val=".VnArial"/>
      <family val="2"/>
    </font>
    <font>
      <b/>
      <sz val="10"/>
      <name val=".VnTime"/>
      <family val="2"/>
    </font>
    <font>
      <sz val="12"/>
      <name val="Arial"/>
      <family val="2"/>
    </font>
    <font>
      <sz val="10"/>
      <name val="VNtimes new roman"/>
      <family val="1"/>
    </font>
    <font>
      <b/>
      <sz val="10"/>
      <name val=".VnTimeH"/>
      <family val="2"/>
    </font>
    <font>
      <b/>
      <sz val="11"/>
      <name val=".VnTimeH"/>
      <family val="2"/>
    </font>
    <font>
      <sz val="14"/>
      <name val=".VnArial"/>
      <family val="2"/>
    </font>
    <font>
      <sz val="10"/>
      <name val=" "/>
      <family val="1"/>
    </font>
    <font>
      <sz val="9"/>
      <name val="Arial"/>
      <family val="2"/>
    </font>
    <font>
      <sz val="12"/>
      <name val="Courier"/>
      <family val="3"/>
    </font>
    <font>
      <sz val="8"/>
      <name val="Times New Roman"/>
      <family val="1"/>
    </font>
    <font>
      <i/>
      <sz val="14"/>
      <name val="Times New Roman"/>
      <family val="1"/>
    </font>
    <font>
      <i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4"/>
      <name val=".VnTime"/>
      <family val="2"/>
    </font>
    <font>
      <i/>
      <sz val="12"/>
      <name val=".VnArial Narrow"/>
      <family val="2"/>
    </font>
    <font>
      <b/>
      <sz val="10"/>
      <name val="Times New Roman"/>
      <family val="1"/>
    </font>
    <font>
      <sz val="12"/>
      <name val=".VnArial Narrow"/>
      <family val="2"/>
    </font>
    <font>
      <b/>
      <sz val="10"/>
      <name val=".VnArial Narrow"/>
      <family val="2"/>
    </font>
    <font>
      <b/>
      <sz val="12"/>
      <name val=".VnArial Narrow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.VnArial Narrow"/>
      <family val="2"/>
    </font>
    <font>
      <b/>
      <sz val="13"/>
      <name val=".VnTime"/>
      <family val="2"/>
    </font>
    <font>
      <sz val="13"/>
      <name val=".VnTime"/>
      <family val="2"/>
    </font>
    <font>
      <b/>
      <i/>
      <sz val="12"/>
      <name val=".VnTime"/>
      <family val="2"/>
    </font>
    <font>
      <b/>
      <sz val="12"/>
      <name val=".VnTime"/>
      <family val="2"/>
    </font>
    <font>
      <i/>
      <sz val="12"/>
      <name val=".VnTime"/>
      <family val="2"/>
    </font>
    <font>
      <vertAlign val="superscript"/>
      <sz val="12"/>
      <name val="Times New Roman"/>
      <family val="1"/>
    </font>
    <font>
      <b/>
      <sz val="10"/>
      <name val="Arial"/>
      <family val="2"/>
    </font>
    <font>
      <b/>
      <i/>
      <sz val="11"/>
      <name val="Times New Roman"/>
      <family val="1"/>
    </font>
    <font>
      <sz val="11"/>
      <name val="Arial"/>
      <family val="2"/>
    </font>
    <font>
      <sz val="11"/>
      <name val=".VnTime"/>
      <family val="2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.VnArial Narrow"/>
      <family val="2"/>
    </font>
    <font>
      <sz val="10"/>
      <name val=".VnArial NarrowH"/>
      <family val="2"/>
    </font>
    <font>
      <i/>
      <sz val="10"/>
      <name val=".VnArial Narrow"/>
      <family val="2"/>
    </font>
    <font>
      <b/>
      <i/>
      <sz val="10"/>
      <name val=".VnArial Narrow"/>
      <family val="2"/>
    </font>
    <font>
      <i/>
      <sz val="12"/>
      <color indexed="10"/>
      <name val="Times New Roman"/>
      <family val="1"/>
    </font>
    <font>
      <vertAlign val="superscript"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.VnTime"/>
      <family val="2"/>
    </font>
    <font>
      <sz val="12"/>
      <color indexed="8"/>
      <name val="Times New Roman"/>
      <family val="1"/>
    </font>
    <font>
      <b/>
      <i/>
      <sz val="12"/>
      <color indexed="8"/>
      <name val=".VnTime"/>
      <family val="2"/>
    </font>
    <font>
      <sz val="12"/>
      <color indexed="8"/>
      <name val="Arial"/>
      <family val="2"/>
    </font>
    <font>
      <sz val="8"/>
      <color indexed="10"/>
      <name val="Times New Roman"/>
      <family val="1"/>
    </font>
    <font>
      <sz val="12"/>
      <color indexed="10"/>
      <name val=".VnArial Narrow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.VnArial Narrow"/>
      <family val="2"/>
    </font>
    <font>
      <sz val="10"/>
      <color indexed="10"/>
      <name val=".VnArial Narrow"/>
      <family val="2"/>
    </font>
    <font>
      <b/>
      <i/>
      <sz val="10"/>
      <color indexed="10"/>
      <name val=".VnArial Narrow"/>
      <family val="2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10"/>
      <name val="Times New Romanh"/>
      <family val="0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10"/>
      <name val=".VnTime"/>
      <family val="2"/>
    </font>
    <font>
      <sz val="12"/>
      <color indexed="10"/>
      <name val=".VnTime"/>
      <family val="2"/>
    </font>
    <font>
      <i/>
      <sz val="11"/>
      <color indexed="10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Arial"/>
      <family val="2"/>
    </font>
    <font>
      <sz val="12"/>
      <color theme="1"/>
      <name val=".VnTime"/>
      <family val="2"/>
    </font>
    <font>
      <sz val="12"/>
      <color theme="1"/>
      <name val="Times New Roman"/>
      <family val="1"/>
    </font>
    <font>
      <b/>
      <i/>
      <sz val="12"/>
      <color theme="1"/>
      <name val=".VnTime"/>
      <family val="2"/>
    </font>
    <font>
      <sz val="12"/>
      <color theme="1"/>
      <name val="Arial"/>
      <family val="2"/>
    </font>
    <font>
      <sz val="8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rgb="FFFF0000"/>
      <name val=".VnArial Narrow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.VnArial Narrow"/>
      <family val="2"/>
    </font>
    <font>
      <sz val="10"/>
      <color rgb="FFFF0000"/>
      <name val=".VnArial Narrow"/>
      <family val="2"/>
    </font>
    <font>
      <b/>
      <i/>
      <sz val="10"/>
      <color rgb="FFFF0000"/>
      <name val=".VnArial Narrow"/>
      <family val="2"/>
    </font>
    <font>
      <b/>
      <sz val="12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i/>
      <sz val="9"/>
      <color rgb="FFFF0000"/>
      <name val="Times New Roman"/>
      <family val="1"/>
    </font>
    <font>
      <b/>
      <sz val="12"/>
      <color rgb="FFFF0000"/>
      <name val="Times New Romanh"/>
      <family val="0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rgb="FFFF0000"/>
      <name val=".VnTime"/>
      <family val="2"/>
    </font>
    <font>
      <sz val="12"/>
      <color rgb="FFFF0000"/>
      <name val=".VnTime"/>
      <family val="2"/>
    </font>
    <font>
      <i/>
      <sz val="11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>
      <alignment/>
      <protection/>
    </xf>
    <xf numFmtId="0" fontId="3" fillId="2" borderId="0">
      <alignment/>
      <protection/>
    </xf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4" fillId="2" borderId="0">
      <alignment/>
      <protection/>
    </xf>
    <xf numFmtId="0" fontId="5" fillId="0" borderId="0">
      <alignment wrapText="1"/>
      <protection/>
    </xf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176" fontId="39" fillId="0" borderId="1" applyNumberFormat="0" applyFont="0" applyBorder="0" applyAlignment="0">
      <protection/>
    </xf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6" fillId="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7" fillId="2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21" borderId="3" applyNumberFormat="0" applyAlignment="0" applyProtection="0"/>
    <xf numFmtId="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9" fillId="0" borderId="4" applyNumberFormat="0" applyAlignment="0" applyProtection="0"/>
    <xf numFmtId="0" fontId="9" fillId="0" borderId="5">
      <alignment horizontal="left" vertical="center"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8" borderId="2" applyNumberFormat="0" applyAlignment="0" applyProtection="0"/>
    <xf numFmtId="0" fontId="33" fillId="0" borderId="7" applyNumberFormat="0" applyFill="0" applyAlignment="0" applyProtection="0"/>
    <xf numFmtId="3" fontId="40" fillId="0" borderId="8" applyNumberFormat="0" applyAlignment="0">
      <protection/>
    </xf>
    <xf numFmtId="3" fontId="41" fillId="0" borderId="8" applyNumberFormat="0" applyAlignment="0">
      <protection/>
    </xf>
    <xf numFmtId="3" fontId="42" fillId="0" borderId="8" applyNumberFormat="0" applyAlignment="0">
      <protection/>
    </xf>
    <xf numFmtId="0" fontId="43" fillId="0" borderId="0" applyNumberFormat="0" applyFont="0" applyFill="0" applyAlignment="0">
      <protection/>
    </xf>
    <xf numFmtId="0" fontId="34" fillId="22" borderId="0" applyNumberFormat="0" applyBorder="0" applyAlignment="0" applyProtection="0"/>
    <xf numFmtId="184" fontId="44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36" fillId="2" borderId="10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3" fontId="45" fillId="0" borderId="8" applyNumberFormat="0" applyAlignment="0">
      <protection/>
    </xf>
    <xf numFmtId="3" fontId="46" fillId="0" borderId="11" applyNumberFormat="0" applyAlignment="0">
      <protection/>
    </xf>
    <xf numFmtId="0" fontId="0" fillId="0" borderId="12" applyNumberFormat="0" applyFont="0" applyFill="0" applyAlignment="0" applyProtection="0"/>
    <xf numFmtId="0" fontId="3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18" fillId="0" borderId="0">
      <alignment vertical="center"/>
      <protection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>
      <alignment/>
      <protection/>
    </xf>
    <xf numFmtId="0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172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85" fontId="49" fillId="0" borderId="0" applyFont="0" applyFill="0" applyBorder="0" applyAlignment="0" applyProtection="0"/>
    <xf numFmtId="186" fontId="50" fillId="0" borderId="0" applyFont="0" applyFill="0" applyBorder="0" applyAlignment="0" applyProtection="0"/>
    <xf numFmtId="187" fontId="49" fillId="0" borderId="0" applyFont="0" applyFill="0" applyBorder="0" applyAlignment="0" applyProtection="0"/>
  </cellStyleXfs>
  <cellXfs count="790">
    <xf numFmtId="0" fontId="0" fillId="0" borderId="0" xfId="0" applyAlignment="1">
      <alignment/>
    </xf>
    <xf numFmtId="0" fontId="15" fillId="5" borderId="0" xfId="127" applyFont="1" applyFill="1">
      <alignment/>
      <protection/>
    </xf>
    <xf numFmtId="0" fontId="0" fillId="0" borderId="0" xfId="127">
      <alignment/>
      <protection/>
    </xf>
    <xf numFmtId="0" fontId="0" fillId="5" borderId="0" xfId="127" applyFill="1">
      <alignment/>
      <protection/>
    </xf>
    <xf numFmtId="0" fontId="0" fillId="22" borderId="13" xfId="127" applyFill="1" applyBorder="1">
      <alignment/>
      <protection/>
    </xf>
    <xf numFmtId="0" fontId="16" fillId="24" borderId="14" xfId="127" applyFont="1" applyFill="1" applyBorder="1" applyAlignment="1">
      <alignment horizontal="center"/>
      <protection/>
    </xf>
    <xf numFmtId="0" fontId="17" fillId="25" borderId="15" xfId="127" applyFont="1" applyFill="1" applyBorder="1" applyAlignment="1">
      <alignment horizontal="center"/>
      <protection/>
    </xf>
    <xf numFmtId="0" fontId="16" fillId="24" borderId="15" xfId="127" applyFont="1" applyFill="1" applyBorder="1" applyAlignment="1">
      <alignment horizontal="center"/>
      <protection/>
    </xf>
    <xf numFmtId="0" fontId="16" fillId="24" borderId="16" xfId="127" applyFont="1" applyFill="1" applyBorder="1" applyAlignment="1">
      <alignment horizontal="center"/>
      <protection/>
    </xf>
    <xf numFmtId="0" fontId="0" fillId="22" borderId="17" xfId="127" applyFill="1" applyBorder="1">
      <alignment/>
      <protection/>
    </xf>
    <xf numFmtId="0" fontId="0" fillId="22" borderId="18" xfId="127" applyFill="1" applyBorder="1">
      <alignment/>
      <protection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vertical="center" wrapText="1"/>
    </xf>
    <xf numFmtId="0" fontId="54" fillId="0" borderId="11" xfId="0" applyFont="1" applyFill="1" applyBorder="1" applyAlignment="1">
      <alignment vertical="center" wrapText="1"/>
    </xf>
    <xf numFmtId="176" fontId="54" fillId="0" borderId="11" xfId="52" applyNumberFormat="1" applyFont="1" applyFill="1" applyBorder="1" applyAlignment="1">
      <alignment vertical="center" wrapText="1"/>
    </xf>
    <xf numFmtId="176" fontId="54" fillId="0" borderId="11" xfId="52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 wrapText="1"/>
    </xf>
    <xf numFmtId="0" fontId="55" fillId="0" borderId="19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vertical="center" wrapText="1"/>
    </xf>
    <xf numFmtId="0" fontId="54" fillId="0" borderId="19" xfId="0" applyFont="1" applyFill="1" applyBorder="1" applyAlignment="1">
      <alignment vertical="center" wrapText="1"/>
    </xf>
    <xf numFmtId="176" fontId="55" fillId="0" borderId="19" xfId="52" applyNumberFormat="1" applyFont="1" applyFill="1" applyBorder="1" applyAlignment="1">
      <alignment horizontal="right" vertical="center"/>
    </xf>
    <xf numFmtId="176" fontId="54" fillId="0" borderId="19" xfId="52" applyNumberFormat="1" applyFont="1" applyFill="1" applyBorder="1" applyAlignment="1">
      <alignment horizontal="left" vertical="center"/>
    </xf>
    <xf numFmtId="176" fontId="54" fillId="0" borderId="0" xfId="0" applyNumberFormat="1" applyFont="1" applyFill="1" applyAlignment="1">
      <alignment vertical="center" wrapText="1"/>
    </xf>
    <xf numFmtId="0" fontId="55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vertical="center" wrapText="1"/>
    </xf>
    <xf numFmtId="176" fontId="55" fillId="0" borderId="11" xfId="52" applyNumberFormat="1" applyFont="1" applyFill="1" applyBorder="1" applyAlignment="1">
      <alignment horizontal="right" vertical="center"/>
    </xf>
    <xf numFmtId="176" fontId="54" fillId="0" borderId="11" xfId="52" applyNumberFormat="1" applyFont="1" applyFill="1" applyBorder="1" applyAlignment="1">
      <alignment horizontal="left" vertical="center"/>
    </xf>
    <xf numFmtId="196" fontId="54" fillId="0" borderId="11" xfId="0" applyNumberFormat="1" applyFont="1" applyFill="1" applyBorder="1" applyAlignment="1">
      <alignment vertical="center" wrapText="1"/>
    </xf>
    <xf numFmtId="0" fontId="54" fillId="0" borderId="11" xfId="0" applyFont="1" applyFill="1" applyBorder="1" applyAlignment="1">
      <alignment horizontal="center" vertical="center"/>
    </xf>
    <xf numFmtId="0" fontId="54" fillId="0" borderId="20" xfId="52" applyNumberFormat="1" applyFont="1" applyFill="1" applyBorder="1" applyAlignment="1">
      <alignment vertical="center" wrapText="1"/>
    </xf>
    <xf numFmtId="0" fontId="54" fillId="0" borderId="8" xfId="52" applyNumberFormat="1" applyFont="1" applyFill="1" applyBorder="1" applyAlignment="1">
      <alignment vertical="center" wrapText="1"/>
    </xf>
    <xf numFmtId="0" fontId="55" fillId="0" borderId="21" xfId="0" applyFont="1" applyFill="1" applyBorder="1" applyAlignment="1">
      <alignment/>
    </xf>
    <xf numFmtId="176" fontId="55" fillId="0" borderId="21" xfId="0" applyNumberFormat="1" applyFont="1" applyFill="1" applyBorder="1" applyAlignment="1">
      <alignment/>
    </xf>
    <xf numFmtId="0" fontId="55" fillId="0" borderId="21" xfId="0" applyFont="1" applyFill="1" applyBorder="1" applyAlignment="1">
      <alignment vertical="center" wrapText="1"/>
    </xf>
    <xf numFmtId="0" fontId="23" fillId="0" borderId="0" xfId="0" applyFont="1" applyFill="1" applyAlignment="1">
      <alignment/>
    </xf>
    <xf numFmtId="0" fontId="53" fillId="0" borderId="0" xfId="0" applyFont="1" applyFill="1" applyAlignment="1">
      <alignment/>
    </xf>
    <xf numFmtId="4" fontId="59" fillId="26" borderId="21" xfId="0" applyNumberFormat="1" applyFont="1" applyFill="1" applyBorder="1" applyAlignment="1">
      <alignment horizontal="right" vertical="center"/>
    </xf>
    <xf numFmtId="1" fontId="59" fillId="26" borderId="21" xfId="0" applyNumberFormat="1" applyFont="1" applyFill="1" applyBorder="1" applyAlignment="1">
      <alignment horizontal="right" vertical="center"/>
    </xf>
    <xf numFmtId="0" fontId="59" fillId="26" borderId="21" xfId="0" applyNumberFormat="1" applyFont="1" applyFill="1" applyBorder="1" applyAlignment="1">
      <alignment horizontal="right" vertical="center"/>
    </xf>
    <xf numFmtId="0" fontId="21" fillId="26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49" fontId="59" fillId="26" borderId="21" xfId="0" applyNumberFormat="1" applyFont="1" applyFill="1" applyBorder="1" applyAlignment="1">
      <alignment horizontal="center" vertical="center"/>
    </xf>
    <xf numFmtId="0" fontId="59" fillId="26" borderId="21" xfId="0" applyNumberFormat="1" applyFont="1" applyFill="1" applyBorder="1" applyAlignment="1">
      <alignment horizontal="justify" vertical="center" wrapText="1"/>
    </xf>
    <xf numFmtId="215" fontId="59" fillId="26" borderId="21" xfId="0" applyNumberFormat="1" applyFont="1" applyFill="1" applyBorder="1" applyAlignment="1">
      <alignment horizontal="left" vertical="center"/>
    </xf>
    <xf numFmtId="215" fontId="59" fillId="26" borderId="21" xfId="0" applyNumberFormat="1" applyFont="1" applyFill="1" applyBorder="1" applyAlignment="1">
      <alignment horizontal="center" vertical="center"/>
    </xf>
    <xf numFmtId="0" fontId="59" fillId="26" borderId="21" xfId="0" applyNumberFormat="1" applyFont="1" applyFill="1" applyBorder="1" applyAlignment="1">
      <alignment horizontal="left" vertical="center" wrapText="1"/>
    </xf>
    <xf numFmtId="0" fontId="59" fillId="26" borderId="21" xfId="0" applyNumberFormat="1" applyFont="1" applyFill="1" applyBorder="1" applyAlignment="1">
      <alignment horizontal="left" vertical="center"/>
    </xf>
    <xf numFmtId="0" fontId="59" fillId="26" borderId="21" xfId="0" applyNumberFormat="1" applyFont="1" applyFill="1" applyBorder="1" applyAlignment="1">
      <alignment horizontal="center" vertical="center"/>
    </xf>
    <xf numFmtId="0" fontId="63" fillId="26" borderId="0" xfId="0" applyFont="1" applyFill="1" applyBorder="1" applyAlignment="1">
      <alignment horizontal="center" vertical="center"/>
    </xf>
    <xf numFmtId="0" fontId="18" fillId="26" borderId="0" xfId="0" applyFont="1" applyFill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 wrapText="1"/>
    </xf>
    <xf numFmtId="188" fontId="18" fillId="0" borderId="0" xfId="0" applyNumberFormat="1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7" fillId="0" borderId="0" xfId="0" applyFont="1" applyFill="1" applyAlignment="1">
      <alignment vertical="center"/>
    </xf>
    <xf numFmtId="0" fontId="67" fillId="0" borderId="0" xfId="0" applyFont="1" applyFill="1" applyAlignment="1">
      <alignment horizontal="center" vertical="center"/>
    </xf>
    <xf numFmtId="0" fontId="19" fillId="0" borderId="21" xfId="0" applyNumberFormat="1" applyFont="1" applyFill="1" applyBorder="1" applyAlignment="1">
      <alignment vertical="center"/>
    </xf>
    <xf numFmtId="0" fontId="58" fillId="0" borderId="21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68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176" fontId="18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171" fontId="18" fillId="0" borderId="0" xfId="0" applyNumberFormat="1" applyFont="1" applyFill="1" applyAlignment="1">
      <alignment/>
    </xf>
    <xf numFmtId="175" fontId="18" fillId="0" borderId="0" xfId="0" applyNumberFormat="1" applyFont="1" applyFill="1" applyAlignment="1">
      <alignment/>
    </xf>
    <xf numFmtId="193" fontId="18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88" fontId="18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171" fontId="1" fillId="0" borderId="0" xfId="0" applyNumberFormat="1" applyFont="1" applyFill="1" applyAlignment="1">
      <alignment vertical="center"/>
    </xf>
    <xf numFmtId="171" fontId="69" fillId="0" borderId="0" xfId="52" applyFont="1" applyFill="1" applyAlignment="1">
      <alignment vertical="center"/>
    </xf>
    <xf numFmtId="0" fontId="62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65" fillId="0" borderId="21" xfId="0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left" vertical="center"/>
    </xf>
    <xf numFmtId="0" fontId="18" fillId="0" borderId="21" xfId="0" applyNumberFormat="1" applyFont="1" applyFill="1" applyBorder="1" applyAlignment="1">
      <alignment horizontal="center" vertical="center"/>
    </xf>
    <xf numFmtId="3" fontId="18" fillId="0" borderId="21" xfId="52" applyNumberFormat="1" applyFont="1" applyFill="1" applyBorder="1" applyAlignment="1">
      <alignment horizontal="center" vertical="center"/>
    </xf>
    <xf numFmtId="171" fontId="18" fillId="0" borderId="21" xfId="52" applyFont="1" applyFill="1" applyBorder="1" applyAlignment="1">
      <alignment vertical="center"/>
    </xf>
    <xf numFmtId="2" fontId="1" fillId="0" borderId="21" xfId="0" applyNumberFormat="1" applyFont="1" applyFill="1" applyBorder="1" applyAlignment="1">
      <alignment vertical="center"/>
    </xf>
    <xf numFmtId="0" fontId="65" fillId="0" borderId="0" xfId="0" applyFont="1" applyFill="1" applyAlignment="1">
      <alignment horizontal="left" vertical="center"/>
    </xf>
    <xf numFmtId="0" fontId="18" fillId="0" borderId="2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188" fontId="43" fillId="0" borderId="0" xfId="0" applyNumberFormat="1" applyFont="1" applyFill="1" applyAlignment="1">
      <alignment horizontal="center" vertical="center"/>
    </xf>
    <xf numFmtId="171" fontId="43" fillId="0" borderId="0" xfId="0" applyNumberFormat="1" applyFont="1" applyFill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19" fillId="0" borderId="21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9" fillId="0" borderId="21" xfId="0" applyNumberFormat="1" applyFont="1" applyFill="1" applyBorder="1" applyAlignment="1">
      <alignment horizontal="justify" vertical="center" wrapText="1"/>
    </xf>
    <xf numFmtId="0" fontId="19" fillId="0" borderId="21" xfId="0" applyNumberFormat="1" applyFont="1" applyFill="1" applyBorder="1" applyAlignment="1">
      <alignment horizontal="center" vertical="center"/>
    </xf>
    <xf numFmtId="190" fontId="19" fillId="0" borderId="21" xfId="52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 quotePrefix="1">
      <alignment horizontal="center" vertical="center"/>
    </xf>
    <xf numFmtId="0" fontId="19" fillId="0" borderId="21" xfId="0" applyNumberFormat="1" applyFont="1" applyFill="1" applyBorder="1" applyAlignment="1">
      <alignment horizontal="left" vertical="center"/>
    </xf>
    <xf numFmtId="171" fontId="19" fillId="0" borderId="21" xfId="52" applyFont="1" applyFill="1" applyBorder="1" applyAlignment="1">
      <alignment horizontal="center" vertical="center"/>
    </xf>
    <xf numFmtId="175" fontId="18" fillId="0" borderId="0" xfId="0" applyNumberFormat="1" applyFont="1" applyFill="1" applyAlignment="1">
      <alignment vertical="center"/>
    </xf>
    <xf numFmtId="174" fontId="18" fillId="0" borderId="0" xfId="0" applyNumberFormat="1" applyFont="1" applyFill="1" applyAlignment="1">
      <alignment horizontal="center" vertical="center"/>
    </xf>
    <xf numFmtId="3" fontId="19" fillId="0" borderId="0" xfId="0" applyNumberFormat="1" applyFont="1" applyFill="1" applyAlignment="1">
      <alignment vertical="center"/>
    </xf>
    <xf numFmtId="174" fontId="18" fillId="0" borderId="0" xfId="0" applyNumberFormat="1" applyFont="1" applyFill="1" applyAlignment="1">
      <alignment vertical="center"/>
    </xf>
    <xf numFmtId="192" fontId="18" fillId="0" borderId="0" xfId="0" applyNumberFormat="1" applyFont="1" applyFill="1" applyAlignment="1">
      <alignment vertical="center"/>
    </xf>
    <xf numFmtId="2" fontId="18" fillId="0" borderId="0" xfId="0" applyNumberFormat="1" applyFont="1" applyFill="1" applyAlignment="1">
      <alignment vertical="center"/>
    </xf>
    <xf numFmtId="4" fontId="18" fillId="0" borderId="0" xfId="0" applyNumberFormat="1" applyFont="1" applyFill="1" applyAlignment="1">
      <alignment vertical="center"/>
    </xf>
    <xf numFmtId="3" fontId="19" fillId="0" borderId="21" xfId="0" applyNumberFormat="1" applyFont="1" applyFill="1" applyBorder="1" applyAlignment="1">
      <alignment horizontal="right" vertical="center"/>
    </xf>
    <xf numFmtId="174" fontId="19" fillId="0" borderId="0" xfId="0" applyNumberFormat="1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21" xfId="0" applyNumberFormat="1" applyFont="1" applyFill="1" applyBorder="1" applyAlignment="1">
      <alignment horizontal="left" vertical="center" wrapText="1"/>
    </xf>
    <xf numFmtId="171" fontId="18" fillId="0" borderId="21" xfId="52" applyFont="1" applyFill="1" applyBorder="1" applyAlignment="1">
      <alignment horizontal="center" vertical="center"/>
    </xf>
    <xf numFmtId="0" fontId="69" fillId="0" borderId="21" xfId="0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 vertical="center" wrapText="1"/>
    </xf>
    <xf numFmtId="0" fontId="18" fillId="0" borderId="21" xfId="0" applyNumberFormat="1" applyFont="1" applyFill="1" applyBorder="1" applyAlignment="1">
      <alignment vertical="center"/>
    </xf>
    <xf numFmtId="190" fontId="18" fillId="0" borderId="21" xfId="52" applyNumberFormat="1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>
      <alignment vertical="center"/>
    </xf>
    <xf numFmtId="0" fontId="68" fillId="0" borderId="21" xfId="0" applyFont="1" applyFill="1" applyBorder="1" applyAlignment="1">
      <alignment horizontal="center" vertical="center"/>
    </xf>
    <xf numFmtId="0" fontId="20" fillId="0" borderId="21" xfId="0" applyNumberFormat="1" applyFont="1" applyFill="1" applyBorder="1" applyAlignment="1">
      <alignment vertical="center"/>
    </xf>
    <xf numFmtId="0" fontId="20" fillId="0" borderId="21" xfId="0" applyNumberFormat="1" applyFont="1" applyFill="1" applyBorder="1" applyAlignment="1">
      <alignment horizontal="center" vertical="center"/>
    </xf>
    <xf numFmtId="190" fontId="20" fillId="0" borderId="21" xfId="52" applyNumberFormat="1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horizontal="center" vertical="center"/>
    </xf>
    <xf numFmtId="175" fontId="19" fillId="0" borderId="21" xfId="0" applyNumberFormat="1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vertical="center" wrapText="1"/>
    </xf>
    <xf numFmtId="193" fontId="18" fillId="0" borderId="21" xfId="52" applyNumberFormat="1" applyFont="1" applyFill="1" applyBorder="1" applyAlignment="1">
      <alignment horizontal="center" vertical="top" wrapText="1"/>
    </xf>
    <xf numFmtId="176" fontId="18" fillId="0" borderId="21" xfId="52" applyNumberFormat="1" applyFont="1" applyFill="1" applyBorder="1" applyAlignment="1">
      <alignment horizontal="center" vertical="top" wrapText="1"/>
    </xf>
    <xf numFmtId="174" fontId="56" fillId="0" borderId="21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/>
    </xf>
    <xf numFmtId="193" fontId="18" fillId="0" borderId="21" xfId="52" applyNumberFormat="1" applyFont="1" applyFill="1" applyBorder="1" applyAlignment="1">
      <alignment horizontal="center" vertical="center"/>
    </xf>
    <xf numFmtId="0" fontId="18" fillId="0" borderId="21" xfId="0" applyFont="1" applyFill="1" applyBorder="1" applyAlignment="1" quotePrefix="1">
      <alignment vertical="center" wrapText="1"/>
    </xf>
    <xf numFmtId="0" fontId="56" fillId="0" borderId="21" xfId="0" applyFont="1" applyFill="1" applyBorder="1" applyAlignment="1">
      <alignment horizontal="center" vertical="center" wrapText="1"/>
    </xf>
    <xf numFmtId="171" fontId="18" fillId="0" borderId="21" xfId="52" applyNumberFormat="1" applyFont="1" applyFill="1" applyBorder="1" applyAlignment="1">
      <alignment horizontal="center" vertical="center"/>
    </xf>
    <xf numFmtId="176" fontId="18" fillId="0" borderId="21" xfId="52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/>
    </xf>
    <xf numFmtId="193" fontId="20" fillId="0" borderId="21" xfId="52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 quotePrefix="1">
      <alignment vertical="center"/>
    </xf>
    <xf numFmtId="0" fontId="56" fillId="0" borderId="21" xfId="0" applyFont="1" applyFill="1" applyBorder="1" applyAlignment="1">
      <alignment/>
    </xf>
    <xf numFmtId="175" fontId="18" fillId="0" borderId="21" xfId="0" applyNumberFormat="1" applyFont="1" applyFill="1" applyBorder="1" applyAlignment="1">
      <alignment horizontal="center" vertical="center"/>
    </xf>
    <xf numFmtId="0" fontId="56" fillId="0" borderId="21" xfId="0" applyNumberFormat="1" applyFont="1" applyFill="1" applyBorder="1" applyAlignment="1">
      <alignment vertical="center"/>
    </xf>
    <xf numFmtId="0" fontId="19" fillId="0" borderId="21" xfId="0" applyFont="1" applyFill="1" applyBorder="1" applyAlignment="1">
      <alignment vertical="center" wrapText="1"/>
    </xf>
    <xf numFmtId="0" fontId="56" fillId="0" borderId="21" xfId="0" applyNumberFormat="1" applyFont="1" applyFill="1" applyBorder="1" applyAlignment="1">
      <alignment horizontal="center" vertical="center"/>
    </xf>
    <xf numFmtId="0" fontId="20" fillId="0" borderId="21" xfId="0" applyNumberFormat="1" applyFont="1" applyFill="1" applyBorder="1" applyAlignment="1" quotePrefix="1">
      <alignment vertical="center"/>
    </xf>
    <xf numFmtId="0" fontId="56" fillId="0" borderId="21" xfId="0" applyNumberFormat="1" applyFont="1" applyFill="1" applyBorder="1" applyAlignment="1">
      <alignment horizontal="left" vertical="center"/>
    </xf>
    <xf numFmtId="174" fontId="18" fillId="0" borderId="21" xfId="0" applyNumberFormat="1" applyFont="1" applyFill="1" applyBorder="1" applyAlignment="1">
      <alignment vertical="center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vertical="center" wrapText="1"/>
    </xf>
    <xf numFmtId="175" fontId="20" fillId="0" borderId="21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vertical="center" wrapText="1"/>
    </xf>
    <xf numFmtId="176" fontId="19" fillId="0" borderId="21" xfId="52" applyNumberFormat="1" applyFont="1" applyFill="1" applyBorder="1" applyAlignment="1">
      <alignment horizontal="center" vertical="center"/>
    </xf>
    <xf numFmtId="0" fontId="56" fillId="0" borderId="21" xfId="0" applyNumberFormat="1" applyFont="1" applyFill="1" applyBorder="1" applyAlignment="1" quotePrefix="1">
      <alignment vertical="center"/>
    </xf>
    <xf numFmtId="175" fontId="56" fillId="0" borderId="21" xfId="0" applyNumberFormat="1" applyFont="1" applyFill="1" applyBorder="1" applyAlignment="1">
      <alignment horizontal="center" vertical="center"/>
    </xf>
    <xf numFmtId="0" fontId="56" fillId="0" borderId="21" xfId="0" applyNumberFormat="1" applyFont="1" applyFill="1" applyBorder="1" applyAlignment="1" quotePrefix="1">
      <alignment vertical="center" wrapText="1"/>
    </xf>
    <xf numFmtId="0" fontId="56" fillId="0" borderId="21" xfId="0" applyNumberFormat="1" applyFont="1" applyFill="1" applyBorder="1" applyAlignment="1">
      <alignment horizontal="center" vertical="center" wrapText="1"/>
    </xf>
    <xf numFmtId="175" fontId="56" fillId="0" borderId="21" xfId="0" applyNumberFormat="1" applyFont="1" applyFill="1" applyBorder="1" applyAlignment="1">
      <alignment horizontal="center" vertical="center" wrapText="1"/>
    </xf>
    <xf numFmtId="190" fontId="56" fillId="0" borderId="21" xfId="52" applyNumberFormat="1" applyFont="1" applyFill="1" applyBorder="1" applyAlignment="1">
      <alignment horizontal="center" vertical="center"/>
    </xf>
    <xf numFmtId="0" fontId="56" fillId="0" borderId="21" xfId="0" applyNumberFormat="1" applyFont="1" applyFill="1" applyBorder="1" applyAlignment="1">
      <alignment vertical="center" wrapText="1"/>
    </xf>
    <xf numFmtId="175" fontId="18" fillId="0" borderId="21" xfId="0" applyNumberFormat="1" applyFont="1" applyFill="1" applyBorder="1" applyAlignment="1" quotePrefix="1">
      <alignment horizontal="center" vertical="center"/>
    </xf>
    <xf numFmtId="0" fontId="18" fillId="0" borderId="21" xfId="0" applyNumberFormat="1" applyFont="1" applyFill="1" applyBorder="1" applyAlignment="1" quotePrefix="1">
      <alignment vertical="center" wrapText="1"/>
    </xf>
    <xf numFmtId="190" fontId="58" fillId="0" borderId="21" xfId="52" applyNumberFormat="1" applyFont="1" applyFill="1" applyBorder="1" applyAlignment="1">
      <alignment horizontal="center" vertical="center"/>
    </xf>
    <xf numFmtId="0" fontId="70" fillId="0" borderId="21" xfId="0" applyFont="1" applyFill="1" applyBorder="1" applyAlignment="1">
      <alignment horizontal="center" vertical="center"/>
    </xf>
    <xf numFmtId="190" fontId="18" fillId="0" borderId="21" xfId="52" applyNumberFormat="1" applyFont="1" applyFill="1" applyBorder="1" applyAlignment="1">
      <alignment horizontal="right" vertical="center"/>
    </xf>
    <xf numFmtId="175" fontId="18" fillId="0" borderId="21" xfId="0" applyNumberFormat="1" applyFont="1" applyFill="1" applyBorder="1" applyAlignment="1">
      <alignment horizontal="right" vertical="center"/>
    </xf>
    <xf numFmtId="0" fontId="69" fillId="0" borderId="21" xfId="0" applyFont="1" applyFill="1" applyBorder="1" applyAlignment="1" quotePrefix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left" vertical="center" wrapText="1"/>
    </xf>
    <xf numFmtId="0" fontId="18" fillId="0" borderId="21" xfId="101" applyNumberFormat="1" applyFont="1" applyFill="1" applyBorder="1" applyAlignment="1">
      <alignment horizontal="center" vertical="center"/>
      <protection/>
    </xf>
    <xf numFmtId="0" fontId="18" fillId="0" borderId="21" xfId="101" applyFont="1" applyFill="1" applyBorder="1" applyAlignment="1">
      <alignment vertical="center"/>
      <protection/>
    </xf>
    <xf numFmtId="0" fontId="18" fillId="0" borderId="21" xfId="101" applyNumberFormat="1" applyFont="1" applyFill="1" applyBorder="1" applyAlignment="1">
      <alignment vertical="center"/>
      <protection/>
    </xf>
    <xf numFmtId="0" fontId="18" fillId="0" borderId="21" xfId="101" applyNumberFormat="1" applyFont="1" applyFill="1" applyBorder="1" applyAlignment="1">
      <alignment horizontal="left" vertical="center"/>
      <protection/>
    </xf>
    <xf numFmtId="196" fontId="18" fillId="0" borderId="21" xfId="0" applyNumberFormat="1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left" vertical="center" wrapText="1"/>
    </xf>
    <xf numFmtId="190" fontId="55" fillId="0" borderId="21" xfId="52" applyNumberFormat="1" applyFont="1" applyFill="1" applyBorder="1" applyAlignment="1">
      <alignment horizontal="center" vertical="center"/>
    </xf>
    <xf numFmtId="190" fontId="54" fillId="0" borderId="21" xfId="52" applyNumberFormat="1" applyFont="1" applyFill="1" applyBorder="1" applyAlignment="1">
      <alignment horizontal="center" vertical="center"/>
    </xf>
    <xf numFmtId="190" fontId="76" fillId="0" borderId="21" xfId="52" applyNumberFormat="1" applyFont="1" applyFill="1" applyBorder="1" applyAlignment="1">
      <alignment horizontal="center" vertical="center"/>
    </xf>
    <xf numFmtId="171" fontId="55" fillId="0" borderId="21" xfId="52" applyFont="1" applyFill="1" applyBorder="1" applyAlignment="1">
      <alignment horizontal="center" vertical="center"/>
    </xf>
    <xf numFmtId="175" fontId="55" fillId="0" borderId="21" xfId="0" applyNumberFormat="1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193" fontId="54" fillId="0" borderId="21" xfId="52" applyNumberFormat="1" applyFont="1" applyFill="1" applyBorder="1" applyAlignment="1">
      <alignment horizontal="center" vertical="top" wrapText="1"/>
    </xf>
    <xf numFmtId="176" fontId="54" fillId="0" borderId="21" xfId="52" applyNumberFormat="1" applyFont="1" applyFill="1" applyBorder="1" applyAlignment="1">
      <alignment horizontal="center" vertical="top" wrapText="1"/>
    </xf>
    <xf numFmtId="193" fontId="54" fillId="0" borderId="21" xfId="52" applyNumberFormat="1" applyFont="1" applyFill="1" applyBorder="1" applyAlignment="1">
      <alignment horizontal="center" vertical="center"/>
    </xf>
    <xf numFmtId="171" fontId="54" fillId="0" borderId="21" xfId="52" applyNumberFormat="1" applyFont="1" applyFill="1" applyBorder="1" applyAlignment="1">
      <alignment horizontal="center" vertical="center"/>
    </xf>
    <xf numFmtId="193" fontId="76" fillId="0" borderId="21" xfId="52" applyNumberFormat="1" applyFont="1" applyFill="1" applyBorder="1" applyAlignment="1">
      <alignment horizontal="center" vertical="center"/>
    </xf>
    <xf numFmtId="175" fontId="54" fillId="0" borderId="21" xfId="0" applyNumberFormat="1" applyFont="1" applyFill="1" applyBorder="1" applyAlignment="1">
      <alignment horizontal="center" vertical="center"/>
    </xf>
    <xf numFmtId="175" fontId="76" fillId="0" borderId="21" xfId="0" applyNumberFormat="1" applyFont="1" applyFill="1" applyBorder="1" applyAlignment="1">
      <alignment horizontal="center" vertical="center"/>
    </xf>
    <xf numFmtId="175" fontId="54" fillId="0" borderId="21" xfId="0" applyNumberFormat="1" applyFont="1" applyFill="1" applyBorder="1" applyAlignment="1">
      <alignment horizontal="right" vertical="center"/>
    </xf>
    <xf numFmtId="176" fontId="55" fillId="0" borderId="21" xfId="52" applyNumberFormat="1" applyFont="1" applyFill="1" applyBorder="1" applyAlignment="1">
      <alignment horizontal="center" vertical="center"/>
    </xf>
    <xf numFmtId="175" fontId="73" fillId="0" borderId="21" xfId="0" applyNumberFormat="1" applyFont="1" applyFill="1" applyBorder="1" applyAlignment="1">
      <alignment horizontal="center" vertical="center"/>
    </xf>
    <xf numFmtId="175" fontId="73" fillId="0" borderId="21" xfId="0" applyNumberFormat="1" applyFont="1" applyFill="1" applyBorder="1" applyAlignment="1">
      <alignment horizontal="center" vertical="center" wrapText="1"/>
    </xf>
    <xf numFmtId="190" fontId="73" fillId="0" borderId="21" xfId="52" applyNumberFormat="1" applyFont="1" applyFill="1" applyBorder="1" applyAlignment="1">
      <alignment horizontal="center" vertical="center"/>
    </xf>
    <xf numFmtId="175" fontId="54" fillId="0" borderId="21" xfId="0" applyNumberFormat="1" applyFont="1" applyFill="1" applyBorder="1" applyAlignment="1" quotePrefix="1">
      <alignment horizontal="center" vertical="center"/>
    </xf>
    <xf numFmtId="190" fontId="54" fillId="0" borderId="21" xfId="52" applyNumberFormat="1" applyFont="1" applyFill="1" applyBorder="1" applyAlignment="1">
      <alignment horizontal="center" vertical="center" wrapText="1"/>
    </xf>
    <xf numFmtId="171" fontId="110" fillId="0" borderId="21" xfId="52" applyNumberFormat="1" applyFont="1" applyFill="1" applyBorder="1" applyAlignment="1">
      <alignment horizontal="center" vertical="center"/>
    </xf>
    <xf numFmtId="175" fontId="73" fillId="0" borderId="21" xfId="0" applyNumberFormat="1" applyFont="1" applyFill="1" applyBorder="1" applyAlignment="1">
      <alignment horizontal="right" vertical="center"/>
    </xf>
    <xf numFmtId="175" fontId="73" fillId="0" borderId="21" xfId="0" applyNumberFormat="1" applyFont="1" applyFill="1" applyBorder="1" applyAlignment="1">
      <alignment horizontal="right" vertical="center" wrapText="1"/>
    </xf>
    <xf numFmtId="190" fontId="55" fillId="0" borderId="21" xfId="66" applyNumberFormat="1" applyFont="1" applyFill="1" applyBorder="1" applyAlignment="1">
      <alignment horizontal="center" vertical="center"/>
    </xf>
    <xf numFmtId="190" fontId="54" fillId="0" borderId="21" xfId="66" applyNumberFormat="1" applyFont="1" applyFill="1" applyBorder="1" applyAlignment="1">
      <alignment horizontal="center" vertical="center"/>
    </xf>
    <xf numFmtId="190" fontId="76" fillId="0" borderId="21" xfId="66" applyNumberFormat="1" applyFont="1" applyFill="1" applyBorder="1" applyAlignment="1">
      <alignment horizontal="center" vertical="center"/>
    </xf>
    <xf numFmtId="171" fontId="55" fillId="0" borderId="21" xfId="66" applyFont="1" applyFill="1" applyBorder="1" applyAlignment="1">
      <alignment horizontal="center" vertical="center"/>
    </xf>
    <xf numFmtId="193" fontId="54" fillId="0" borderId="21" xfId="66" applyNumberFormat="1" applyFont="1" applyFill="1" applyBorder="1" applyAlignment="1">
      <alignment horizontal="center" vertical="top" wrapText="1"/>
    </xf>
    <xf numFmtId="176" fontId="54" fillId="0" borderId="21" xfId="66" applyNumberFormat="1" applyFont="1" applyFill="1" applyBorder="1" applyAlignment="1">
      <alignment horizontal="center" vertical="top" wrapText="1"/>
    </xf>
    <xf numFmtId="193" fontId="54" fillId="0" borderId="21" xfId="66" applyNumberFormat="1" applyFont="1" applyFill="1" applyBorder="1" applyAlignment="1">
      <alignment horizontal="center" vertical="center"/>
    </xf>
    <xf numFmtId="171" fontId="54" fillId="0" borderId="21" xfId="66" applyFont="1" applyFill="1" applyBorder="1" applyAlignment="1">
      <alignment horizontal="center" vertical="center"/>
    </xf>
    <xf numFmtId="193" fontId="76" fillId="0" borderId="21" xfId="66" applyNumberFormat="1" applyFont="1" applyFill="1" applyBorder="1" applyAlignment="1">
      <alignment horizontal="center" vertical="center"/>
    </xf>
    <xf numFmtId="171" fontId="54" fillId="0" borderId="21" xfId="66" applyNumberFormat="1" applyFont="1" applyFill="1" applyBorder="1" applyAlignment="1">
      <alignment horizontal="center" vertical="center"/>
    </xf>
    <xf numFmtId="176" fontId="54" fillId="0" borderId="21" xfId="66" applyNumberFormat="1" applyFont="1" applyFill="1" applyBorder="1" applyAlignment="1">
      <alignment horizontal="center" vertical="center"/>
    </xf>
    <xf numFmtId="176" fontId="55" fillId="0" borderId="21" xfId="66" applyNumberFormat="1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 wrapText="1"/>
    </xf>
    <xf numFmtId="196" fontId="54" fillId="0" borderId="21" xfId="0" applyNumberFormat="1" applyFont="1" applyFill="1" applyBorder="1" applyAlignment="1">
      <alignment horizontal="center" vertical="center" wrapText="1"/>
    </xf>
    <xf numFmtId="193" fontId="110" fillId="0" borderId="21" xfId="66" applyNumberFormat="1" applyFont="1" applyFill="1" applyBorder="1" applyAlignment="1">
      <alignment horizontal="right" vertical="top" wrapText="1"/>
    </xf>
    <xf numFmtId="197" fontId="54" fillId="0" borderId="21" xfId="52" applyNumberFormat="1" applyFont="1" applyFill="1" applyBorder="1" applyAlignment="1">
      <alignment horizontal="center" vertical="center"/>
    </xf>
    <xf numFmtId="175" fontId="59" fillId="26" borderId="21" xfId="0" applyNumberFormat="1" applyFont="1" applyFill="1" applyBorder="1" applyAlignment="1">
      <alignment horizontal="right" vertical="center"/>
    </xf>
    <xf numFmtId="197" fontId="70" fillId="0" borderId="0" xfId="0" applyNumberFormat="1" applyFont="1" applyFill="1" applyAlignment="1">
      <alignment vertical="center"/>
    </xf>
    <xf numFmtId="217" fontId="18" fillId="0" borderId="21" xfId="0" applyNumberFormat="1" applyFont="1" applyFill="1" applyBorder="1" applyAlignment="1">
      <alignment horizontal="right" vertical="center"/>
    </xf>
    <xf numFmtId="219" fontId="18" fillId="0" borderId="21" xfId="0" applyNumberFormat="1" applyFont="1" applyFill="1" applyBorder="1" applyAlignment="1">
      <alignment horizontal="right" vertical="center"/>
    </xf>
    <xf numFmtId="2" fontId="18" fillId="0" borderId="21" xfId="0" applyNumberFormat="1" applyFont="1" applyFill="1" applyBorder="1" applyAlignment="1">
      <alignment horizontal="right" vertical="center"/>
    </xf>
    <xf numFmtId="171" fontId="18" fillId="0" borderId="21" xfId="52" applyFont="1" applyFill="1" applyBorder="1" applyAlignment="1" quotePrefix="1">
      <alignment horizontal="right" vertical="center"/>
    </xf>
    <xf numFmtId="4" fontId="18" fillId="0" borderId="21" xfId="0" applyNumberFormat="1" applyFont="1" applyFill="1" applyBorder="1" applyAlignment="1">
      <alignment horizontal="right" vertical="center" wrapText="1"/>
    </xf>
    <xf numFmtId="4" fontId="111" fillId="0" borderId="21" xfId="0" applyNumberFormat="1" applyFont="1" applyFill="1" applyBorder="1" applyAlignment="1">
      <alignment horizontal="right" vertical="center" wrapText="1"/>
    </xf>
    <xf numFmtId="220" fontId="18" fillId="0" borderId="21" xfId="52" applyNumberFormat="1" applyFont="1" applyFill="1" applyBorder="1" applyAlignment="1" quotePrefix="1">
      <alignment horizontal="right" vertical="center"/>
    </xf>
    <xf numFmtId="0" fontId="18" fillId="0" borderId="21" xfId="0" applyNumberFormat="1" applyFont="1" applyFill="1" applyBorder="1" applyAlignment="1" quotePrefix="1">
      <alignment horizontal="right" vertical="center"/>
    </xf>
    <xf numFmtId="175" fontId="19" fillId="0" borderId="21" xfId="0" applyNumberFormat="1" applyFont="1" applyFill="1" applyBorder="1" applyAlignment="1">
      <alignment horizontal="center" vertical="center" wrapText="1"/>
    </xf>
    <xf numFmtId="175" fontId="18" fillId="0" borderId="21" xfId="0" applyNumberFormat="1" applyFont="1" applyFill="1" applyBorder="1" applyAlignment="1">
      <alignment vertical="center"/>
    </xf>
    <xf numFmtId="0" fontId="19" fillId="0" borderId="21" xfId="0" applyFont="1" applyFill="1" applyBorder="1" applyAlignment="1">
      <alignment vertical="center"/>
    </xf>
    <xf numFmtId="176" fontId="18" fillId="0" borderId="21" xfId="52" applyNumberFormat="1" applyFont="1" applyFill="1" applyBorder="1" applyAlignment="1">
      <alignment horizontal="right" vertical="center" wrapText="1"/>
    </xf>
    <xf numFmtId="176" fontId="18" fillId="0" borderId="21" xfId="52" applyNumberFormat="1" applyFont="1" applyFill="1" applyBorder="1" applyAlignment="1">
      <alignment horizontal="right" vertical="center"/>
    </xf>
    <xf numFmtId="0" fontId="20" fillId="0" borderId="21" xfId="0" applyFont="1" applyFill="1" applyBorder="1" applyAlignment="1">
      <alignment vertical="center"/>
    </xf>
    <xf numFmtId="0" fontId="20" fillId="0" borderId="21" xfId="0" applyFont="1" applyFill="1" applyBorder="1" applyAlignment="1">
      <alignment horizontal="left" vertical="center" wrapText="1"/>
    </xf>
    <xf numFmtId="188" fontId="18" fillId="0" borderId="21" xfId="0" applyNumberFormat="1" applyFont="1" applyFill="1" applyBorder="1" applyAlignment="1">
      <alignment horizontal="right" vertical="center" wrapText="1"/>
    </xf>
    <xf numFmtId="174" fontId="18" fillId="0" borderId="21" xfId="0" applyNumberFormat="1" applyFont="1" applyFill="1" applyBorder="1" applyAlignment="1">
      <alignment horizontal="justify" vertical="center" wrapText="1"/>
    </xf>
    <xf numFmtId="174" fontId="20" fillId="0" borderId="21" xfId="0" applyNumberFormat="1" applyFont="1" applyFill="1" applyBorder="1" applyAlignment="1">
      <alignment horizontal="justify" vertical="center" wrapText="1"/>
    </xf>
    <xf numFmtId="190" fontId="20" fillId="0" borderId="21" xfId="52" applyNumberFormat="1" applyFont="1" applyFill="1" applyBorder="1" applyAlignment="1">
      <alignment horizontal="right" vertical="center" wrapText="1"/>
    </xf>
    <xf numFmtId="3" fontId="20" fillId="0" borderId="21" xfId="0" applyNumberFormat="1" applyFont="1" applyFill="1" applyBorder="1" applyAlignment="1">
      <alignment horizontal="right" vertical="center"/>
    </xf>
    <xf numFmtId="171" fontId="20" fillId="0" borderId="21" xfId="52" applyFont="1" applyFill="1" applyBorder="1" applyAlignment="1">
      <alignment horizontal="right" vertical="center"/>
    </xf>
    <xf numFmtId="174" fontId="18" fillId="0" borderId="21" xfId="0" applyNumberFormat="1" applyFont="1" applyFill="1" applyBorder="1" applyAlignment="1">
      <alignment horizontal="center" vertical="center"/>
    </xf>
    <xf numFmtId="193" fontId="18" fillId="0" borderId="21" xfId="52" applyNumberFormat="1" applyFont="1" applyFill="1" applyBorder="1" applyAlignment="1">
      <alignment horizontal="right" vertical="center"/>
    </xf>
    <xf numFmtId="174" fontId="20" fillId="0" borderId="21" xfId="0" applyNumberFormat="1" applyFont="1" applyFill="1" applyBorder="1" applyAlignment="1">
      <alignment vertical="center"/>
    </xf>
    <xf numFmtId="174" fontId="20" fillId="0" borderId="21" xfId="0" applyNumberFormat="1" applyFont="1" applyFill="1" applyBorder="1" applyAlignment="1">
      <alignment horizontal="center" vertical="center"/>
    </xf>
    <xf numFmtId="1" fontId="20" fillId="0" borderId="21" xfId="0" applyNumberFormat="1" applyFont="1" applyFill="1" applyBorder="1" applyAlignment="1">
      <alignment horizontal="right" vertical="center" wrapText="1"/>
    </xf>
    <xf numFmtId="193" fontId="18" fillId="0" borderId="21" xfId="52" applyNumberFormat="1" applyFont="1" applyFill="1" applyBorder="1" applyAlignment="1">
      <alignment horizontal="right" vertical="center" wrapText="1"/>
    </xf>
    <xf numFmtId="174" fontId="20" fillId="0" borderId="21" xfId="0" applyNumberFormat="1" applyFont="1" applyFill="1" applyBorder="1" applyAlignment="1">
      <alignment vertical="center" wrapText="1"/>
    </xf>
    <xf numFmtId="175" fontId="18" fillId="0" borderId="21" xfId="0" applyNumberFormat="1" applyFont="1" applyFill="1" applyBorder="1" applyAlignment="1" quotePrefix="1">
      <alignment horizontal="right" vertical="center"/>
    </xf>
    <xf numFmtId="174" fontId="20" fillId="0" borderId="21" xfId="0" applyNumberFormat="1" applyFont="1" applyFill="1" applyBorder="1" applyAlignment="1">
      <alignment horizontal="left" vertical="center"/>
    </xf>
    <xf numFmtId="3" fontId="18" fillId="0" borderId="21" xfId="0" applyNumberFormat="1" applyFont="1" applyFill="1" applyBorder="1" applyAlignment="1" quotePrefix="1">
      <alignment horizontal="right" vertical="center"/>
    </xf>
    <xf numFmtId="174" fontId="18" fillId="0" borderId="21" xfId="0" applyNumberFormat="1" applyFont="1" applyFill="1" applyBorder="1" applyAlignment="1">
      <alignment horizontal="center" vertical="center" wrapText="1"/>
    </xf>
    <xf numFmtId="174" fontId="18" fillId="0" borderId="21" xfId="0" applyNumberFormat="1" applyFont="1" applyFill="1" applyBorder="1" applyAlignment="1">
      <alignment horizontal="right" vertical="center" wrapText="1"/>
    </xf>
    <xf numFmtId="0" fontId="18" fillId="0" borderId="21" xfId="0" applyNumberFormat="1" applyFont="1" applyFill="1" applyBorder="1" applyAlignment="1">
      <alignment vertical="center" wrapText="1"/>
    </xf>
    <xf numFmtId="176" fontId="18" fillId="0" borderId="21" xfId="52" applyNumberFormat="1" applyFont="1" applyFill="1" applyBorder="1" applyAlignment="1" quotePrefix="1">
      <alignment horizontal="right" vertical="center" wrapText="1"/>
    </xf>
    <xf numFmtId="171" fontId="18" fillId="0" borderId="21" xfId="52" applyNumberFormat="1" applyFont="1" applyFill="1" applyBorder="1" applyAlignment="1">
      <alignment horizontal="right" vertical="center" wrapText="1"/>
    </xf>
    <xf numFmtId="0" fontId="20" fillId="0" borderId="21" xfId="0" applyNumberFormat="1" applyFont="1" applyFill="1" applyBorder="1" applyAlignment="1">
      <alignment vertical="center" wrapText="1"/>
    </xf>
    <xf numFmtId="3" fontId="18" fillId="0" borderId="21" xfId="0" applyNumberFormat="1" applyFont="1" applyFill="1" applyBorder="1" applyAlignment="1">
      <alignment horizontal="right" vertical="center" wrapText="1"/>
    </xf>
    <xf numFmtId="0" fontId="20" fillId="0" borderId="21" xfId="0" applyNumberFormat="1" applyFont="1" applyFill="1" applyBorder="1" applyAlignment="1">
      <alignment horizontal="center" vertical="center" wrapText="1"/>
    </xf>
    <xf numFmtId="3" fontId="20" fillId="0" borderId="21" xfId="0" applyNumberFormat="1" applyFont="1" applyFill="1" applyBorder="1" applyAlignment="1">
      <alignment horizontal="right" vertical="center" wrapText="1"/>
    </xf>
    <xf numFmtId="3" fontId="18" fillId="0" borderId="21" xfId="0" applyNumberFormat="1" applyFont="1" applyFill="1" applyBorder="1" applyAlignment="1">
      <alignment horizontal="right" vertical="center"/>
    </xf>
    <xf numFmtId="4" fontId="18" fillId="0" borderId="21" xfId="0" applyNumberFormat="1" applyFont="1" applyFill="1" applyBorder="1" applyAlignment="1">
      <alignment horizontal="right" vertical="center"/>
    </xf>
    <xf numFmtId="3" fontId="60" fillId="0" borderId="21" xfId="0" applyNumberFormat="1" applyFont="1" applyFill="1" applyBorder="1" applyAlignment="1">
      <alignment horizontal="right" vertical="center"/>
    </xf>
    <xf numFmtId="174" fontId="20" fillId="0" borderId="21" xfId="0" applyNumberFormat="1" applyFont="1" applyFill="1" applyBorder="1" applyAlignment="1">
      <alignment horizontal="justify" vertical="center"/>
    </xf>
    <xf numFmtId="193" fontId="20" fillId="0" borderId="21" xfId="52" applyNumberFormat="1" applyFont="1" applyFill="1" applyBorder="1" applyAlignment="1">
      <alignment horizontal="right" vertical="center"/>
    </xf>
    <xf numFmtId="175" fontId="20" fillId="0" borderId="21" xfId="0" applyNumberFormat="1" applyFont="1" applyFill="1" applyBorder="1" applyAlignment="1">
      <alignment horizontal="right" vertical="center"/>
    </xf>
    <xf numFmtId="174" fontId="18" fillId="0" borderId="21" xfId="0" applyNumberFormat="1" applyFont="1" applyFill="1" applyBorder="1" applyAlignment="1">
      <alignment horizontal="left" vertical="center" wrapText="1"/>
    </xf>
    <xf numFmtId="174" fontId="18" fillId="0" borderId="21" xfId="0" applyNumberFormat="1" applyFont="1" applyFill="1" applyBorder="1" applyAlignment="1">
      <alignment horizontal="left" vertical="center"/>
    </xf>
    <xf numFmtId="181" fontId="18" fillId="0" borderId="21" xfId="0" applyNumberFormat="1" applyFont="1" applyFill="1" applyBorder="1" applyAlignment="1">
      <alignment horizontal="center" vertical="center"/>
    </xf>
    <xf numFmtId="0" fontId="18" fillId="0" borderId="21" xfId="102" applyNumberFormat="1" applyFont="1" applyFill="1" applyBorder="1" applyAlignment="1">
      <alignment horizontal="left" vertical="center" wrapText="1"/>
      <protection/>
    </xf>
    <xf numFmtId="0" fontId="18" fillId="0" borderId="21" xfId="0" applyNumberFormat="1" applyFont="1" applyFill="1" applyBorder="1" applyAlignment="1">
      <alignment horizontal="justify" vertical="center" wrapText="1"/>
    </xf>
    <xf numFmtId="175" fontId="60" fillId="0" borderId="21" xfId="0" applyNumberFormat="1" applyFont="1" applyFill="1" applyBorder="1" applyAlignment="1" quotePrefix="1">
      <alignment horizontal="right" vertical="center"/>
    </xf>
    <xf numFmtId="0" fontId="18" fillId="0" borderId="21" xfId="102" applyNumberFormat="1" applyFont="1" applyFill="1" applyBorder="1" applyAlignment="1">
      <alignment horizontal="center" vertical="center" wrapText="1"/>
      <protection/>
    </xf>
    <xf numFmtId="0" fontId="20" fillId="0" borderId="21" xfId="102" applyNumberFormat="1" applyFont="1" applyFill="1" applyBorder="1" applyAlignment="1">
      <alignment horizontal="left" vertical="center" wrapText="1"/>
      <protection/>
    </xf>
    <xf numFmtId="0" fontId="20" fillId="0" borderId="21" xfId="102" applyNumberFormat="1" applyFont="1" applyFill="1" applyBorder="1" applyAlignment="1">
      <alignment horizontal="center" vertical="center" wrapText="1"/>
      <protection/>
    </xf>
    <xf numFmtId="3" fontId="18" fillId="0" borderId="21" xfId="60" applyNumberFormat="1" applyFont="1" applyFill="1" applyBorder="1" applyAlignment="1">
      <alignment horizontal="right" vertical="center"/>
    </xf>
    <xf numFmtId="3" fontId="20" fillId="0" borderId="21" xfId="60" applyNumberFormat="1" applyFont="1" applyFill="1" applyBorder="1" applyAlignment="1">
      <alignment horizontal="right" vertical="center"/>
    </xf>
    <xf numFmtId="171" fontId="18" fillId="0" borderId="21" xfId="52" applyFont="1" applyFill="1" applyBorder="1" applyAlignment="1">
      <alignment horizontal="right" vertical="center"/>
    </xf>
    <xf numFmtId="175" fontId="18" fillId="0" borderId="21" xfId="60" applyNumberFormat="1" applyFont="1" applyFill="1" applyBorder="1" applyAlignment="1">
      <alignment horizontal="right" vertical="center"/>
    </xf>
    <xf numFmtId="171" fontId="18" fillId="0" borderId="21" xfId="52" applyFont="1" applyFill="1" applyBorder="1" applyAlignment="1">
      <alignment horizontal="right" vertical="center" wrapText="1"/>
    </xf>
    <xf numFmtId="3" fontId="18" fillId="0" borderId="21" xfId="60" applyNumberFormat="1" applyFont="1" applyFill="1" applyBorder="1" applyAlignment="1">
      <alignment horizontal="right" vertical="center" wrapText="1"/>
    </xf>
    <xf numFmtId="0" fontId="20" fillId="0" borderId="21" xfId="0" applyNumberFormat="1" applyFont="1" applyFill="1" applyBorder="1" applyAlignment="1">
      <alignment horizontal="left" vertical="center" wrapText="1"/>
    </xf>
    <xf numFmtId="4" fontId="18" fillId="0" borderId="21" xfId="60" applyNumberFormat="1" applyFont="1" applyFill="1" applyBorder="1" applyAlignment="1">
      <alignment horizontal="right" vertical="center" wrapText="1"/>
    </xf>
    <xf numFmtId="174" fontId="20" fillId="0" borderId="21" xfId="0" applyNumberFormat="1" applyFont="1" applyFill="1" applyBorder="1" applyAlignment="1">
      <alignment horizontal="right" vertical="center"/>
    </xf>
    <xf numFmtId="2" fontId="20" fillId="0" borderId="21" xfId="0" applyNumberFormat="1" applyFont="1" applyFill="1" applyBorder="1" applyAlignment="1">
      <alignment horizontal="right" vertical="center" wrapText="1"/>
    </xf>
    <xf numFmtId="2" fontId="20" fillId="0" borderId="21" xfId="0" applyNumberFormat="1" applyFont="1" applyFill="1" applyBorder="1" applyAlignment="1">
      <alignment horizontal="right" vertical="center"/>
    </xf>
    <xf numFmtId="169" fontId="19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/>
    </xf>
    <xf numFmtId="0" fontId="21" fillId="26" borderId="21" xfId="0" applyFont="1" applyFill="1" applyBorder="1" applyAlignment="1">
      <alignment horizontal="center" vertical="center"/>
    </xf>
    <xf numFmtId="188" fontId="21" fillId="26" borderId="21" xfId="0" applyNumberFormat="1" applyFont="1" applyFill="1" applyBorder="1" applyAlignment="1">
      <alignment horizontal="right" vertical="center"/>
    </xf>
    <xf numFmtId="4" fontId="21" fillId="26" borderId="21" xfId="0" applyNumberFormat="1" applyFont="1" applyFill="1" applyBorder="1" applyAlignment="1">
      <alignment horizontal="right" vertical="center"/>
    </xf>
    <xf numFmtId="197" fontId="1" fillId="0" borderId="0" xfId="0" applyNumberFormat="1" applyFont="1" applyFill="1" applyAlignment="1">
      <alignment vertical="center"/>
    </xf>
    <xf numFmtId="1" fontId="18" fillId="27" borderId="21" xfId="0" applyNumberFormat="1" applyFont="1" applyFill="1" applyBorder="1" applyAlignment="1">
      <alignment horizontal="right" vertical="center" wrapText="1"/>
    </xf>
    <xf numFmtId="176" fontId="18" fillId="0" borderId="0" xfId="0" applyNumberFormat="1" applyFont="1" applyFill="1" applyAlignment="1">
      <alignment vertical="center"/>
    </xf>
    <xf numFmtId="3" fontId="78" fillId="0" borderId="21" xfId="0" applyNumberFormat="1" applyFont="1" applyFill="1" applyBorder="1" applyAlignment="1">
      <alignment horizontal="right" vertical="center"/>
    </xf>
    <xf numFmtId="4" fontId="78" fillId="0" borderId="21" xfId="0" applyNumberFormat="1" applyFont="1" applyFill="1" applyBorder="1" applyAlignment="1">
      <alignment horizontal="right" vertical="center"/>
    </xf>
    <xf numFmtId="176" fontId="18" fillId="0" borderId="21" xfId="64" applyNumberFormat="1" applyFont="1" applyFill="1" applyBorder="1" applyAlignment="1" quotePrefix="1">
      <alignment horizontal="right" vertical="center" wrapText="1"/>
    </xf>
    <xf numFmtId="176" fontId="78" fillId="0" borderId="21" xfId="66" applyNumberFormat="1" applyFont="1" applyFill="1" applyBorder="1" applyAlignment="1">
      <alignment horizontal="right" vertical="center" wrapText="1"/>
    </xf>
    <xf numFmtId="174" fontId="78" fillId="0" borderId="21" xfId="0" applyNumberFormat="1" applyFont="1" applyFill="1" applyBorder="1" applyAlignment="1">
      <alignment horizontal="right" vertical="center" wrapText="1"/>
    </xf>
    <xf numFmtId="190" fontId="18" fillId="0" borderId="21" xfId="66" applyNumberFormat="1" applyFont="1" applyFill="1" applyBorder="1" applyAlignment="1">
      <alignment horizontal="right" vertical="center" wrapText="1"/>
    </xf>
    <xf numFmtId="193" fontId="18" fillId="0" borderId="21" xfId="66" applyNumberFormat="1" applyFont="1" applyFill="1" applyBorder="1" applyAlignment="1">
      <alignment horizontal="right" vertical="center"/>
    </xf>
    <xf numFmtId="174" fontId="111" fillId="0" borderId="21" xfId="0" applyNumberFormat="1" applyFont="1" applyFill="1" applyBorder="1" applyAlignment="1">
      <alignment horizontal="right" vertical="center"/>
    </xf>
    <xf numFmtId="176" fontId="18" fillId="0" borderId="21" xfId="66" applyNumberFormat="1" applyFont="1" applyFill="1" applyBorder="1" applyAlignment="1">
      <alignment horizontal="right" vertical="center" wrapText="1"/>
    </xf>
    <xf numFmtId="176" fontId="18" fillId="0" borderId="21" xfId="66" applyNumberFormat="1" applyFont="1" applyFill="1" applyBorder="1" applyAlignment="1">
      <alignment horizontal="right" vertical="center"/>
    </xf>
    <xf numFmtId="0" fontId="21" fillId="0" borderId="0" xfId="95" applyFont="1" applyFill="1" applyAlignment="1">
      <alignment horizontal="center" vertical="center"/>
      <protection/>
    </xf>
    <xf numFmtId="0" fontId="21" fillId="0" borderId="0" xfId="95" applyFont="1" applyFill="1" applyAlignment="1">
      <alignment vertical="center"/>
      <protection/>
    </xf>
    <xf numFmtId="0" fontId="59" fillId="0" borderId="21" xfId="95" applyFont="1" applyFill="1" applyBorder="1" applyAlignment="1">
      <alignment horizontal="center" vertical="center"/>
      <protection/>
    </xf>
    <xf numFmtId="0" fontId="59" fillId="0" borderId="21" xfId="95" applyFont="1" applyFill="1" applyBorder="1" applyAlignment="1">
      <alignment horizontal="center" vertical="center" wrapText="1"/>
      <protection/>
    </xf>
    <xf numFmtId="0" fontId="59" fillId="0" borderId="21" xfId="95" applyNumberFormat="1" applyFont="1" applyFill="1" applyBorder="1" applyAlignment="1">
      <alignment vertical="center" wrapText="1"/>
      <protection/>
    </xf>
    <xf numFmtId="0" fontId="59" fillId="0" borderId="21" xfId="95" applyFont="1" applyFill="1" applyBorder="1" applyAlignment="1">
      <alignment horizontal="justify" vertical="center" wrapText="1"/>
      <protection/>
    </xf>
    <xf numFmtId="0" fontId="21" fillId="0" borderId="21" xfId="95" applyFont="1" applyFill="1" applyBorder="1" applyAlignment="1">
      <alignment horizontal="right" vertical="center"/>
      <protection/>
    </xf>
    <xf numFmtId="0" fontId="59" fillId="0" borderId="21" xfId="95" applyFont="1" applyFill="1" applyBorder="1" applyAlignment="1">
      <alignment horizontal="right" vertical="center"/>
      <protection/>
    </xf>
    <xf numFmtId="2" fontId="21" fillId="0" borderId="21" xfId="95" applyNumberFormat="1" applyFont="1" applyFill="1" applyBorder="1" applyAlignment="1">
      <alignment horizontal="right" vertical="center"/>
      <protection/>
    </xf>
    <xf numFmtId="0" fontId="59" fillId="27" borderId="0" xfId="95" applyFont="1" applyFill="1" applyAlignment="1">
      <alignment vertical="center"/>
      <protection/>
    </xf>
    <xf numFmtId="0" fontId="63" fillId="0" borderId="21" xfId="95" applyFont="1" applyFill="1" applyBorder="1" applyAlignment="1">
      <alignment horizontal="center" vertical="center" wrapText="1"/>
      <protection/>
    </xf>
    <xf numFmtId="0" fontId="63" fillId="0" borderId="21" xfId="95" applyNumberFormat="1" applyFont="1" applyFill="1" applyBorder="1" applyAlignment="1">
      <alignment horizontal="justify" vertical="center" wrapText="1"/>
      <protection/>
    </xf>
    <xf numFmtId="0" fontId="63" fillId="27" borderId="0" xfId="95" applyFont="1" applyFill="1" applyAlignment="1">
      <alignment vertical="center"/>
      <protection/>
    </xf>
    <xf numFmtId="0" fontId="59" fillId="0" borderId="21" xfId="95" applyNumberFormat="1" applyFont="1" applyFill="1" applyBorder="1" applyAlignment="1">
      <alignment horizontal="justify" vertical="center" wrapText="1"/>
      <protection/>
    </xf>
    <xf numFmtId="0" fontId="63" fillId="0" borderId="21" xfId="95" applyFont="1" applyFill="1" applyBorder="1" applyAlignment="1">
      <alignment horizontal="justify" vertical="center" wrapText="1"/>
      <protection/>
    </xf>
    <xf numFmtId="0" fontId="63" fillId="0" borderId="21" xfId="95" applyFont="1" applyFill="1" applyBorder="1" applyAlignment="1">
      <alignment horizontal="right" vertical="center"/>
      <protection/>
    </xf>
    <xf numFmtId="174" fontId="21" fillId="0" borderId="21" xfId="95" applyNumberFormat="1" applyFont="1" applyFill="1" applyBorder="1" applyAlignment="1">
      <alignment horizontal="right" vertical="center"/>
      <protection/>
    </xf>
    <xf numFmtId="0" fontId="63" fillId="0" borderId="21" xfId="95" applyFont="1" applyFill="1" applyBorder="1" applyAlignment="1">
      <alignment horizontal="right" vertical="center" wrapText="1"/>
      <protection/>
    </xf>
    <xf numFmtId="1" fontId="21" fillId="0" borderId="21" xfId="95" applyNumberFormat="1" applyFont="1" applyFill="1" applyBorder="1" applyAlignment="1">
      <alignment horizontal="right" vertical="center"/>
      <protection/>
    </xf>
    <xf numFmtId="0" fontId="63" fillId="27" borderId="0" xfId="95" applyFont="1" applyFill="1" applyAlignment="1">
      <alignment vertical="center" wrapText="1"/>
      <protection/>
    </xf>
    <xf numFmtId="0" fontId="59" fillId="0" borderId="21" xfId="95" applyNumberFormat="1" applyFont="1" applyFill="1" applyBorder="1" applyAlignment="1">
      <alignment horizontal="justify" vertical="center"/>
      <protection/>
    </xf>
    <xf numFmtId="0" fontId="64" fillId="27" borderId="0" xfId="95" applyFont="1" applyFill="1" applyAlignment="1">
      <alignment vertical="center"/>
      <protection/>
    </xf>
    <xf numFmtId="49" fontId="59" fillId="26" borderId="21" xfId="0" applyNumberFormat="1" applyFont="1" applyFill="1" applyBorder="1" applyAlignment="1">
      <alignment horizontal="right" vertical="center"/>
    </xf>
    <xf numFmtId="4" fontId="61" fillId="26" borderId="21" xfId="0" applyNumberFormat="1" applyFont="1" applyFill="1" applyBorder="1" applyAlignment="1">
      <alignment horizontal="right" vertical="center"/>
    </xf>
    <xf numFmtId="215" fontId="61" fillId="26" borderId="21" xfId="0" applyNumberFormat="1" applyFont="1" applyFill="1" applyBorder="1" applyAlignment="1">
      <alignment horizontal="right" vertical="center"/>
    </xf>
    <xf numFmtId="3" fontId="59" fillId="26" borderId="21" xfId="0" applyNumberFormat="1" applyFont="1" applyFill="1" applyBorder="1" applyAlignment="1">
      <alignment horizontal="right" vertical="center"/>
    </xf>
    <xf numFmtId="0" fontId="59" fillId="26" borderId="21" xfId="0" applyFont="1" applyFill="1" applyBorder="1" applyAlignment="1">
      <alignment horizontal="right" vertical="center"/>
    </xf>
    <xf numFmtId="175" fontId="61" fillId="26" borderId="21" xfId="0" applyNumberFormat="1" applyFont="1" applyFill="1" applyBorder="1" applyAlignment="1">
      <alignment horizontal="right" vertical="center"/>
    </xf>
    <xf numFmtId="3" fontId="61" fillId="26" borderId="21" xfId="0" applyNumberFormat="1" applyFont="1" applyFill="1" applyBorder="1" applyAlignment="1">
      <alignment horizontal="right" vertical="center"/>
    </xf>
    <xf numFmtId="0" fontId="59" fillId="26" borderId="21" xfId="0" applyNumberFormat="1" applyFont="1" applyFill="1" applyBorder="1" applyAlignment="1">
      <alignment horizontal="center" vertical="center" wrapText="1"/>
    </xf>
    <xf numFmtId="0" fontId="59" fillId="26" borderId="21" xfId="0" applyFont="1" applyFill="1" applyBorder="1" applyAlignment="1">
      <alignment horizontal="center" vertical="center"/>
    </xf>
    <xf numFmtId="3" fontId="59" fillId="26" borderId="21" xfId="0" applyNumberFormat="1" applyFont="1" applyFill="1" applyBorder="1" applyAlignment="1">
      <alignment horizontal="center" vertical="center" wrapText="1"/>
    </xf>
    <xf numFmtId="0" fontId="21" fillId="26" borderId="21" xfId="0" applyNumberFormat="1" applyFont="1" applyFill="1" applyBorder="1" applyAlignment="1">
      <alignment horizontal="left" vertical="center"/>
    </xf>
    <xf numFmtId="49" fontId="21" fillId="26" borderId="21" xfId="0" applyNumberFormat="1" applyFont="1" applyFill="1" applyBorder="1" applyAlignment="1">
      <alignment horizontal="center" vertical="center"/>
    </xf>
    <xf numFmtId="4" fontId="21" fillId="26" borderId="21" xfId="0" applyNumberFormat="1" applyFont="1" applyFill="1" applyBorder="1" applyAlignment="1">
      <alignment horizontal="right" vertical="center"/>
    </xf>
    <xf numFmtId="49" fontId="21" fillId="26" borderId="21" xfId="0" applyNumberFormat="1" applyFont="1" applyFill="1" applyBorder="1" applyAlignment="1">
      <alignment horizontal="right" vertical="center"/>
    </xf>
    <xf numFmtId="0" fontId="63" fillId="26" borderId="21" xfId="0" applyNumberFormat="1" applyFont="1" applyFill="1" applyBorder="1" applyAlignment="1">
      <alignment horizontal="left" vertical="center"/>
    </xf>
    <xf numFmtId="4" fontId="63" fillId="26" borderId="21" xfId="0" applyNumberFormat="1" applyFont="1" applyFill="1" applyBorder="1" applyAlignment="1">
      <alignment horizontal="right" vertical="center"/>
    </xf>
    <xf numFmtId="0" fontId="64" fillId="26" borderId="21" xfId="0" applyNumberFormat="1" applyFont="1" applyFill="1" applyBorder="1" applyAlignment="1">
      <alignment horizontal="left" vertical="center"/>
    </xf>
    <xf numFmtId="4" fontId="59" fillId="26" borderId="21" xfId="0" applyNumberFormat="1" applyFont="1" applyFill="1" applyBorder="1" applyAlignment="1">
      <alignment horizontal="right" vertical="center"/>
    </xf>
    <xf numFmtId="215" fontId="64" fillId="26" borderId="21" xfId="0" applyNumberFormat="1" applyFont="1" applyFill="1" applyBorder="1" applyAlignment="1">
      <alignment horizontal="left" vertical="center"/>
    </xf>
    <xf numFmtId="215" fontId="21" fillId="26" borderId="21" xfId="0" applyNumberFormat="1" applyFont="1" applyFill="1" applyBorder="1" applyAlignment="1">
      <alignment horizontal="center" vertical="center"/>
    </xf>
    <xf numFmtId="215" fontId="21" fillId="26" borderId="21" xfId="0" applyNumberFormat="1" applyFont="1" applyFill="1" applyBorder="1" applyAlignment="1">
      <alignment horizontal="left" vertical="center"/>
    </xf>
    <xf numFmtId="188" fontId="59" fillId="26" borderId="21" xfId="0" applyNumberFormat="1" applyFont="1" applyFill="1" applyBorder="1" applyAlignment="1">
      <alignment horizontal="right" vertical="center"/>
    </xf>
    <xf numFmtId="171" fontId="21" fillId="26" borderId="21" xfId="52" applyFont="1" applyFill="1" applyBorder="1" applyAlignment="1">
      <alignment horizontal="right" vertical="center"/>
    </xf>
    <xf numFmtId="2" fontId="21" fillId="26" borderId="21" xfId="0" applyNumberFormat="1" applyFont="1" applyFill="1" applyBorder="1" applyAlignment="1">
      <alignment horizontal="right" vertical="center"/>
    </xf>
    <xf numFmtId="0" fontId="21" fillId="26" borderId="21" xfId="0" applyNumberFormat="1" applyFont="1" applyFill="1" applyBorder="1" applyAlignment="1">
      <alignment vertical="center"/>
    </xf>
    <xf numFmtId="196" fontId="21" fillId="26" borderId="21" xfId="0" applyNumberFormat="1" applyFont="1" applyFill="1" applyBorder="1" applyAlignment="1">
      <alignment horizontal="right" vertical="center"/>
    </xf>
    <xf numFmtId="0" fontId="59" fillId="26" borderId="21" xfId="0" applyNumberFormat="1" applyFont="1" applyFill="1" applyBorder="1" applyAlignment="1">
      <alignment vertical="center"/>
    </xf>
    <xf numFmtId="0" fontId="59" fillId="26" borderId="21" xfId="0" applyFont="1" applyFill="1" applyBorder="1" applyAlignment="1">
      <alignment horizontal="center" vertical="center" wrapText="1"/>
    </xf>
    <xf numFmtId="0" fontId="59" fillId="26" borderId="21" xfId="0" applyFont="1" applyFill="1" applyBorder="1" applyAlignment="1">
      <alignment horizontal="right" vertical="center" wrapText="1"/>
    </xf>
    <xf numFmtId="196" fontId="59" fillId="26" borderId="21" xfId="0" applyNumberFormat="1" applyFont="1" applyFill="1" applyBorder="1" applyAlignment="1">
      <alignment horizontal="right" vertical="center" wrapText="1"/>
    </xf>
    <xf numFmtId="0" fontId="59" fillId="26" borderId="21" xfId="0" applyFont="1" applyFill="1" applyBorder="1" applyAlignment="1">
      <alignment horizontal="center" vertical="center"/>
    </xf>
    <xf numFmtId="181" fontId="21" fillId="26" borderId="21" xfId="0" applyNumberFormat="1" applyFont="1" applyFill="1" applyBorder="1" applyAlignment="1">
      <alignment horizontal="center" vertical="center"/>
    </xf>
    <xf numFmtId="171" fontId="21" fillId="26" borderId="21" xfId="0" applyNumberFormat="1" applyFont="1" applyFill="1" applyBorder="1" applyAlignment="1">
      <alignment horizontal="right" vertical="center"/>
    </xf>
    <xf numFmtId="0" fontId="21" fillId="26" borderId="21" xfId="0" applyNumberFormat="1" applyFont="1" applyFill="1" applyBorder="1" applyAlignment="1">
      <alignment horizontal="center" vertical="center" wrapText="1"/>
    </xf>
    <xf numFmtId="0" fontId="21" fillId="26" borderId="21" xfId="0" applyNumberFormat="1" applyFont="1" applyFill="1" applyBorder="1" applyAlignment="1">
      <alignment horizontal="right" vertical="center"/>
    </xf>
    <xf numFmtId="218" fontId="59" fillId="26" borderId="21" xfId="0" applyNumberFormat="1" applyFont="1" applyFill="1" applyBorder="1" applyAlignment="1">
      <alignment horizontal="right" vertical="center"/>
    </xf>
    <xf numFmtId="190" fontId="19" fillId="0" borderId="21" xfId="52" applyNumberFormat="1" applyFont="1" applyFill="1" applyBorder="1" applyAlignment="1">
      <alignment horizontal="right" vertical="center"/>
    </xf>
    <xf numFmtId="171" fontId="19" fillId="0" borderId="21" xfId="52" applyFont="1" applyFill="1" applyBorder="1" applyAlignment="1">
      <alignment horizontal="right" vertical="center"/>
    </xf>
    <xf numFmtId="171" fontId="19" fillId="0" borderId="21" xfId="52" applyFont="1" applyFill="1" applyBorder="1" applyAlignment="1" quotePrefix="1">
      <alignment horizontal="right" vertical="center"/>
    </xf>
    <xf numFmtId="174" fontId="19" fillId="0" borderId="21" xfId="0" applyNumberFormat="1" applyFont="1" applyFill="1" applyBorder="1" applyAlignment="1">
      <alignment horizontal="right" vertical="center"/>
    </xf>
    <xf numFmtId="0" fontId="59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79" fillId="0" borderId="0" xfId="0" applyFont="1" applyBorder="1" applyAlignment="1">
      <alignment vertical="center"/>
    </xf>
    <xf numFmtId="0" fontId="79" fillId="0" borderId="0" xfId="0" applyNumberFormat="1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left" vertical="center"/>
    </xf>
    <xf numFmtId="0" fontId="59" fillId="26" borderId="21" xfId="0" applyNumberFormat="1" applyFont="1" applyFill="1" applyBorder="1" applyAlignment="1">
      <alignment horizontal="right" vertical="center" wrapText="1"/>
    </xf>
    <xf numFmtId="49" fontId="61" fillId="28" borderId="0" xfId="0" applyNumberFormat="1" applyFont="1" applyFill="1" applyBorder="1" applyAlignment="1">
      <alignment vertical="center"/>
    </xf>
    <xf numFmtId="49" fontId="79" fillId="28" borderId="0" xfId="0" applyNumberFormat="1" applyFont="1" applyFill="1" applyBorder="1" applyAlignment="1">
      <alignment vertical="center"/>
    </xf>
    <xf numFmtId="49" fontId="81" fillId="28" borderId="0" xfId="0" applyNumberFormat="1" applyFont="1" applyFill="1" applyBorder="1" applyAlignment="1">
      <alignment vertical="center"/>
    </xf>
    <xf numFmtId="215" fontId="79" fillId="28" borderId="0" xfId="0" applyNumberFormat="1" applyFont="1" applyFill="1" applyBorder="1" applyAlignment="1">
      <alignment vertical="center"/>
    </xf>
    <xf numFmtId="0" fontId="61" fillId="26" borderId="0" xfId="0" applyFont="1" applyFill="1" applyBorder="1" applyAlignment="1">
      <alignment vertical="center"/>
    </xf>
    <xf numFmtId="49" fontId="82" fillId="28" borderId="0" xfId="0" applyNumberFormat="1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63" fillId="0" borderId="0" xfId="0" applyFont="1" applyBorder="1" applyAlignment="1" quotePrefix="1">
      <alignment horizontal="center" vertical="center"/>
    </xf>
    <xf numFmtId="0" fontId="81" fillId="0" borderId="0" xfId="0" applyNumberFormat="1" applyFont="1" applyBorder="1" applyAlignment="1">
      <alignment horizontal="left" vertical="center"/>
    </xf>
    <xf numFmtId="0" fontId="63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81" fillId="0" borderId="0" xfId="0" applyNumberFormat="1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/>
    </xf>
    <xf numFmtId="0" fontId="20" fillId="0" borderId="21" xfId="0" applyNumberFormat="1" applyFont="1" applyFill="1" applyBorder="1" applyAlignment="1">
      <alignment horizontal="left" vertical="center"/>
    </xf>
    <xf numFmtId="218" fontId="61" fillId="26" borderId="21" xfId="0" applyNumberFormat="1" applyFont="1" applyFill="1" applyBorder="1" applyAlignment="1">
      <alignment horizontal="right" vertical="center"/>
    </xf>
    <xf numFmtId="190" fontId="54" fillId="27" borderId="21" xfId="52" applyNumberFormat="1" applyFont="1" applyFill="1" applyBorder="1" applyAlignment="1">
      <alignment horizontal="center" vertical="center"/>
    </xf>
    <xf numFmtId="190" fontId="112" fillId="27" borderId="21" xfId="52" applyNumberFormat="1" applyFont="1" applyFill="1" applyBorder="1" applyAlignment="1">
      <alignment horizontal="center" vertical="center"/>
    </xf>
    <xf numFmtId="175" fontId="112" fillId="0" borderId="21" xfId="0" applyNumberFormat="1" applyFont="1" applyFill="1" applyBorder="1" applyAlignment="1">
      <alignment horizontal="center" vertical="center"/>
    </xf>
    <xf numFmtId="175" fontId="111" fillId="0" borderId="21" xfId="0" applyNumberFormat="1" applyFont="1" applyFill="1" applyBorder="1" applyAlignment="1">
      <alignment horizontal="center" vertical="center"/>
    </xf>
    <xf numFmtId="190" fontId="112" fillId="0" borderId="21" xfId="52" applyNumberFormat="1" applyFont="1" applyFill="1" applyBorder="1" applyAlignment="1">
      <alignment horizontal="right" vertical="center"/>
    </xf>
    <xf numFmtId="190" fontId="111" fillId="0" borderId="21" xfId="52" applyNumberFormat="1" applyFont="1" applyFill="1" applyBorder="1" applyAlignment="1">
      <alignment horizontal="center" vertical="center"/>
    </xf>
    <xf numFmtId="0" fontId="113" fillId="0" borderId="0" xfId="0" applyFont="1" applyFill="1" applyAlignment="1">
      <alignment vertical="center"/>
    </xf>
    <xf numFmtId="0" fontId="114" fillId="0" borderId="0" xfId="0" applyFont="1" applyFill="1" applyAlignment="1">
      <alignment vertical="center"/>
    </xf>
    <xf numFmtId="0" fontId="115" fillId="0" borderId="0" xfId="0" applyFont="1" applyFill="1" applyAlignment="1">
      <alignment vertical="center"/>
    </xf>
    <xf numFmtId="0" fontId="116" fillId="0" borderId="0" xfId="0" applyFont="1" applyFill="1" applyAlignment="1">
      <alignment vertical="center"/>
    </xf>
    <xf numFmtId="0" fontId="117" fillId="0" borderId="0" xfId="0" applyFont="1" applyFill="1" applyAlignment="1">
      <alignment vertical="center"/>
    </xf>
    <xf numFmtId="190" fontId="77" fillId="0" borderId="21" xfId="52" applyNumberFormat="1" applyFont="1" applyFill="1" applyBorder="1" applyAlignment="1">
      <alignment horizontal="center" vertical="center"/>
    </xf>
    <xf numFmtId="2" fontId="1" fillId="27" borderId="21" xfId="0" applyNumberFormat="1" applyFont="1" applyFill="1" applyBorder="1" applyAlignment="1">
      <alignment vertical="center"/>
    </xf>
    <xf numFmtId="3" fontId="111" fillId="0" borderId="21" xfId="0" applyNumberFormat="1" applyFont="1" applyFill="1" applyBorder="1" applyAlignment="1">
      <alignment horizontal="center" vertical="center"/>
    </xf>
    <xf numFmtId="3" fontId="112" fillId="0" borderId="21" xfId="0" applyNumberFormat="1" applyFont="1" applyFill="1" applyBorder="1" applyAlignment="1">
      <alignment horizontal="right" vertical="center"/>
    </xf>
    <xf numFmtId="175" fontId="112" fillId="0" borderId="21" xfId="0" applyNumberFormat="1" applyFont="1" applyFill="1" applyBorder="1" applyAlignment="1">
      <alignment horizontal="right" vertical="center"/>
    </xf>
    <xf numFmtId="2" fontId="111" fillId="0" borderId="21" xfId="0" applyNumberFormat="1" applyFont="1" applyFill="1" applyBorder="1" applyAlignment="1">
      <alignment vertical="center"/>
    </xf>
    <xf numFmtId="190" fontId="112" fillId="0" borderId="21" xfId="66" applyNumberFormat="1" applyFont="1" applyFill="1" applyBorder="1" applyAlignment="1">
      <alignment horizontal="right" vertical="center"/>
    </xf>
    <xf numFmtId="0" fontId="118" fillId="0" borderId="21" xfId="0" applyFont="1" applyFill="1" applyBorder="1" applyAlignment="1">
      <alignment horizontal="center" vertical="center"/>
    </xf>
    <xf numFmtId="0" fontId="118" fillId="0" borderId="21" xfId="0" applyFont="1" applyFill="1" applyBorder="1" applyAlignment="1">
      <alignment horizontal="right" vertical="center"/>
    </xf>
    <xf numFmtId="3" fontId="118" fillId="0" borderId="21" xfId="0" applyNumberFormat="1" applyFont="1" applyFill="1" applyBorder="1" applyAlignment="1">
      <alignment horizontal="center" vertical="center"/>
    </xf>
    <xf numFmtId="175" fontId="118" fillId="0" borderId="21" xfId="0" applyNumberFormat="1" applyFont="1" applyFill="1" applyBorder="1" applyAlignment="1">
      <alignment horizontal="right" vertical="center"/>
    </xf>
    <xf numFmtId="0" fontId="111" fillId="0" borderId="21" xfId="0" applyFont="1" applyFill="1" applyBorder="1" applyAlignment="1">
      <alignment horizontal="center" vertical="center"/>
    </xf>
    <xf numFmtId="176" fontId="111" fillId="0" borderId="21" xfId="64" applyNumberFormat="1" applyFont="1" applyFill="1" applyBorder="1" applyAlignment="1">
      <alignment horizontal="right" vertical="center"/>
    </xf>
    <xf numFmtId="176" fontId="111" fillId="0" borderId="21" xfId="64" applyNumberFormat="1" applyFont="1" applyFill="1" applyBorder="1" applyAlignment="1">
      <alignment horizontal="right" vertical="center" wrapText="1"/>
    </xf>
    <xf numFmtId="193" fontId="111" fillId="0" borderId="21" xfId="52" applyNumberFormat="1" applyFont="1" applyFill="1" applyBorder="1" applyAlignment="1">
      <alignment horizontal="right" vertical="center" wrapText="1"/>
    </xf>
    <xf numFmtId="193" fontId="111" fillId="0" borderId="21" xfId="52" applyNumberFormat="1" applyFont="1" applyFill="1" applyBorder="1" applyAlignment="1">
      <alignment horizontal="right" vertical="center"/>
    </xf>
    <xf numFmtId="176" fontId="119" fillId="0" borderId="21" xfId="64" applyNumberFormat="1" applyFont="1" applyFill="1" applyBorder="1" applyAlignment="1">
      <alignment horizontal="right" vertical="center" wrapText="1"/>
    </xf>
    <xf numFmtId="176" fontId="111" fillId="0" borderId="21" xfId="64" applyNumberFormat="1" applyFont="1" applyFill="1" applyBorder="1" applyAlignment="1" quotePrefix="1">
      <alignment horizontal="right" vertical="center"/>
    </xf>
    <xf numFmtId="176" fontId="119" fillId="0" borderId="21" xfId="64" applyNumberFormat="1" applyFont="1" applyFill="1" applyBorder="1" applyAlignment="1" quotePrefix="1">
      <alignment horizontal="right" vertical="center"/>
    </xf>
    <xf numFmtId="176" fontId="119" fillId="0" borderId="21" xfId="64" applyNumberFormat="1" applyFont="1" applyFill="1" applyBorder="1" applyAlignment="1" quotePrefix="1">
      <alignment horizontal="right" vertical="center" wrapText="1"/>
    </xf>
    <xf numFmtId="1" fontId="111" fillId="0" borderId="21" xfId="0" applyNumberFormat="1" applyFont="1" applyFill="1" applyBorder="1" applyAlignment="1">
      <alignment horizontal="right" vertical="center"/>
    </xf>
    <xf numFmtId="175" fontId="111" fillId="0" borderId="21" xfId="0" applyNumberFormat="1" applyFont="1" applyFill="1" applyBorder="1" applyAlignment="1">
      <alignment horizontal="right" vertical="center"/>
    </xf>
    <xf numFmtId="176" fontId="111" fillId="0" borderId="21" xfId="52" applyNumberFormat="1" applyFont="1" applyFill="1" applyBorder="1" applyAlignment="1">
      <alignment horizontal="right" vertical="center" wrapText="1"/>
    </xf>
    <xf numFmtId="1" fontId="111" fillId="0" borderId="21" xfId="0" applyNumberFormat="1" applyFont="1" applyFill="1" applyBorder="1" applyAlignment="1" quotePrefix="1">
      <alignment horizontal="right" vertical="center" wrapText="1"/>
    </xf>
    <xf numFmtId="176" fontId="111" fillId="0" borderId="21" xfId="52" applyNumberFormat="1" applyFont="1" applyFill="1" applyBorder="1" applyAlignment="1" quotePrefix="1">
      <alignment horizontal="right" vertical="center" wrapText="1"/>
    </xf>
    <xf numFmtId="176" fontId="111" fillId="0" borderId="21" xfId="64" applyNumberFormat="1" applyFont="1" applyFill="1" applyBorder="1" applyAlignment="1" quotePrefix="1">
      <alignment horizontal="right" vertical="center" wrapText="1"/>
    </xf>
    <xf numFmtId="2" fontId="111" fillId="0" borderId="21" xfId="0" applyNumberFormat="1" applyFont="1" applyFill="1" applyBorder="1" applyAlignment="1" quotePrefix="1">
      <alignment horizontal="right" vertical="center"/>
    </xf>
    <xf numFmtId="175" fontId="111" fillId="0" borderId="21" xfId="0" applyNumberFormat="1" applyFont="1" applyFill="1" applyBorder="1" applyAlignment="1" quotePrefix="1">
      <alignment horizontal="right" vertical="center"/>
    </xf>
    <xf numFmtId="175" fontId="119" fillId="0" borderId="21" xfId="0" applyNumberFormat="1" applyFont="1" applyFill="1" applyBorder="1" applyAlignment="1" quotePrefix="1">
      <alignment horizontal="right" vertical="center"/>
    </xf>
    <xf numFmtId="171" fontId="119" fillId="0" borderId="21" xfId="52" applyNumberFormat="1" applyFont="1" applyFill="1" applyBorder="1" applyAlignment="1" quotePrefix="1">
      <alignment horizontal="right" vertical="center"/>
    </xf>
    <xf numFmtId="1" fontId="111" fillId="0" borderId="21" xfId="0" applyNumberFormat="1" applyFont="1" applyFill="1" applyBorder="1" applyAlignment="1">
      <alignment horizontal="right" vertical="center" wrapText="1"/>
    </xf>
    <xf numFmtId="3" fontId="119" fillId="0" borderId="21" xfId="0" applyNumberFormat="1" applyFont="1" applyFill="1" applyBorder="1" applyAlignment="1">
      <alignment horizontal="right" vertical="center" wrapText="1"/>
    </xf>
    <xf numFmtId="3" fontId="111" fillId="0" borderId="21" xfId="0" applyNumberFormat="1" applyFont="1" applyFill="1" applyBorder="1" applyAlignment="1">
      <alignment horizontal="right" vertical="center" wrapText="1"/>
    </xf>
    <xf numFmtId="3" fontId="111" fillId="0" borderId="21" xfId="0" applyNumberFormat="1" applyFont="1" applyFill="1" applyBorder="1" applyAlignment="1">
      <alignment horizontal="right" vertical="center"/>
    </xf>
    <xf numFmtId="4" fontId="111" fillId="0" borderId="21" xfId="0" applyNumberFormat="1" applyFont="1" applyFill="1" applyBorder="1" applyAlignment="1">
      <alignment horizontal="right" vertical="center"/>
    </xf>
    <xf numFmtId="3" fontId="120" fillId="0" borderId="21" xfId="0" applyNumberFormat="1" applyFont="1" applyFill="1" applyBorder="1" applyAlignment="1">
      <alignment horizontal="right" vertical="center"/>
    </xf>
    <xf numFmtId="174" fontId="111" fillId="0" borderId="21" xfId="0" applyNumberFormat="1" applyFont="1" applyFill="1" applyBorder="1" applyAlignment="1">
      <alignment horizontal="right" vertical="center" wrapText="1"/>
    </xf>
    <xf numFmtId="193" fontId="119" fillId="0" borderId="21" xfId="64" applyNumberFormat="1" applyFont="1" applyFill="1" applyBorder="1" applyAlignment="1" quotePrefix="1">
      <alignment horizontal="right" vertical="center" wrapText="1"/>
    </xf>
    <xf numFmtId="193" fontId="119" fillId="0" borderId="21" xfId="64" applyNumberFormat="1" applyFont="1" applyFill="1" applyBorder="1" applyAlignment="1">
      <alignment horizontal="right" vertical="center" wrapText="1"/>
    </xf>
    <xf numFmtId="193" fontId="111" fillId="0" borderId="21" xfId="64" applyNumberFormat="1" applyFont="1" applyFill="1" applyBorder="1" applyAlignment="1">
      <alignment horizontal="right" vertical="center"/>
    </xf>
    <xf numFmtId="171" fontId="111" fillId="0" borderId="21" xfId="64" applyNumberFormat="1" applyFont="1" applyFill="1" applyBorder="1" applyAlignment="1">
      <alignment horizontal="right" vertical="center"/>
    </xf>
    <xf numFmtId="193" fontId="111" fillId="0" borderId="21" xfId="64" applyNumberFormat="1" applyFont="1" applyFill="1" applyBorder="1" applyAlignment="1" quotePrefix="1">
      <alignment horizontal="right" vertical="center" wrapText="1"/>
    </xf>
    <xf numFmtId="174" fontId="111" fillId="0" borderId="21" xfId="0" applyNumberFormat="1" applyFont="1" applyFill="1" applyBorder="1" applyAlignment="1" quotePrefix="1">
      <alignment horizontal="right" vertical="center" wrapText="1"/>
    </xf>
    <xf numFmtId="3" fontId="111" fillId="0" borderId="21" xfId="60" applyNumberFormat="1" applyFont="1" applyFill="1" applyBorder="1" applyAlignment="1">
      <alignment horizontal="right" vertical="center"/>
    </xf>
    <xf numFmtId="171" fontId="111" fillId="0" borderId="21" xfId="64" applyFont="1" applyFill="1" applyBorder="1" applyAlignment="1" quotePrefix="1">
      <alignment horizontal="right" vertical="center" wrapText="1"/>
    </xf>
    <xf numFmtId="175" fontId="111" fillId="0" borderId="21" xfId="60" applyNumberFormat="1" applyFont="1" applyFill="1" applyBorder="1" applyAlignment="1">
      <alignment horizontal="right" vertical="center"/>
    </xf>
    <xf numFmtId="0" fontId="111" fillId="0" borderId="21" xfId="64" applyNumberFormat="1" applyFont="1" applyFill="1" applyBorder="1" applyAlignment="1" quotePrefix="1">
      <alignment horizontal="right" vertical="center" wrapText="1"/>
    </xf>
    <xf numFmtId="174" fontId="111" fillId="0" borderId="21" xfId="64" applyNumberFormat="1" applyFont="1" applyFill="1" applyBorder="1" applyAlignment="1">
      <alignment horizontal="right" vertical="center" wrapText="1"/>
    </xf>
    <xf numFmtId="0" fontId="119" fillId="0" borderId="21" xfId="64" applyNumberFormat="1" applyFont="1" applyFill="1" applyBorder="1" applyAlignment="1">
      <alignment horizontal="right" vertical="center" wrapText="1"/>
    </xf>
    <xf numFmtId="4" fontId="111" fillId="0" borderId="21" xfId="0" applyNumberFormat="1" applyFont="1" applyFill="1" applyBorder="1" applyAlignment="1" quotePrefix="1">
      <alignment horizontal="right" vertical="center" wrapText="1"/>
    </xf>
    <xf numFmtId="0" fontId="111" fillId="0" borderId="21" xfId="0" applyNumberFormat="1" applyFont="1" applyFill="1" applyBorder="1" applyAlignment="1" quotePrefix="1">
      <alignment horizontal="right" vertical="center" wrapText="1"/>
    </xf>
    <xf numFmtId="174" fontId="119" fillId="0" borderId="21" xfId="0" applyNumberFormat="1" applyFont="1" applyFill="1" applyBorder="1" applyAlignment="1" quotePrefix="1">
      <alignment horizontal="right" vertical="center" wrapText="1"/>
    </xf>
    <xf numFmtId="0" fontId="119" fillId="0" borderId="21" xfId="0" applyNumberFormat="1" applyFont="1" applyFill="1" applyBorder="1" applyAlignment="1" quotePrefix="1">
      <alignment horizontal="right" vertical="center" wrapText="1"/>
    </xf>
    <xf numFmtId="2" fontId="119" fillId="0" borderId="21" xfId="0" applyNumberFormat="1" applyFont="1" applyFill="1" applyBorder="1" applyAlignment="1">
      <alignment horizontal="right" vertical="center" wrapText="1"/>
    </xf>
    <xf numFmtId="0" fontId="119" fillId="0" borderId="21" xfId="0" applyNumberFormat="1" applyFont="1" applyFill="1" applyBorder="1" applyAlignment="1">
      <alignment horizontal="right" vertical="center" wrapText="1"/>
    </xf>
    <xf numFmtId="2" fontId="119" fillId="0" borderId="21" xfId="0" applyNumberFormat="1" applyFont="1" applyFill="1" applyBorder="1" applyAlignment="1" quotePrefix="1">
      <alignment horizontal="right" vertical="center" wrapText="1"/>
    </xf>
    <xf numFmtId="1" fontId="119" fillId="0" borderId="21" xfId="0" applyNumberFormat="1" applyFont="1" applyFill="1" applyBorder="1" applyAlignment="1">
      <alignment horizontal="right" vertical="center"/>
    </xf>
    <xf numFmtId="0" fontId="119" fillId="0" borderId="21" xfId="0" applyNumberFormat="1" applyFont="1" applyFill="1" applyBorder="1" applyAlignment="1">
      <alignment horizontal="right" vertical="center"/>
    </xf>
    <xf numFmtId="171" fontId="111" fillId="27" borderId="21" xfId="52" applyNumberFormat="1" applyFont="1" applyFill="1" applyBorder="1" applyAlignment="1" quotePrefix="1">
      <alignment horizontal="right" vertical="center"/>
    </xf>
    <xf numFmtId="0" fontId="121" fillId="26" borderId="21" xfId="0" applyFont="1" applyFill="1" applyBorder="1" applyAlignment="1">
      <alignment horizontal="right" vertical="center"/>
    </xf>
    <xf numFmtId="176" fontId="121" fillId="26" borderId="21" xfId="52" applyNumberFormat="1" applyFont="1" applyFill="1" applyBorder="1" applyAlignment="1">
      <alignment horizontal="right" vertical="center"/>
    </xf>
    <xf numFmtId="193" fontId="121" fillId="26" borderId="21" xfId="52" applyNumberFormat="1" applyFont="1" applyFill="1" applyBorder="1" applyAlignment="1">
      <alignment horizontal="right" vertical="center"/>
    </xf>
    <xf numFmtId="0" fontId="122" fillId="26" borderId="21" xfId="0" applyFont="1" applyFill="1" applyBorder="1" applyAlignment="1">
      <alignment horizontal="right" vertical="center"/>
    </xf>
    <xf numFmtId="0" fontId="122" fillId="26" borderId="21" xfId="0" applyNumberFormat="1" applyFont="1" applyFill="1" applyBorder="1" applyAlignment="1">
      <alignment horizontal="right" vertical="center"/>
    </xf>
    <xf numFmtId="193" fontId="121" fillId="26" borderId="21" xfId="52" applyNumberFormat="1" applyFont="1" applyFill="1" applyBorder="1" applyAlignment="1">
      <alignment horizontal="right" vertical="center" wrapText="1"/>
    </xf>
    <xf numFmtId="176" fontId="121" fillId="26" borderId="21" xfId="52" applyNumberFormat="1" applyFont="1" applyFill="1" applyBorder="1" applyAlignment="1">
      <alignment horizontal="right" vertical="center" wrapText="1"/>
    </xf>
    <xf numFmtId="176" fontId="123" fillId="26" borderId="21" xfId="52" applyNumberFormat="1" applyFont="1" applyFill="1" applyBorder="1" applyAlignment="1">
      <alignment horizontal="right" vertical="center"/>
    </xf>
    <xf numFmtId="0" fontId="121" fillId="26" borderId="21" xfId="0" applyNumberFormat="1" applyFont="1" applyFill="1" applyBorder="1" applyAlignment="1">
      <alignment horizontal="right" vertical="center"/>
    </xf>
    <xf numFmtId="3" fontId="121" fillId="26" borderId="21" xfId="0" applyNumberFormat="1" applyFont="1" applyFill="1" applyBorder="1" applyAlignment="1">
      <alignment horizontal="right" vertical="center"/>
    </xf>
    <xf numFmtId="0" fontId="121" fillId="26" borderId="21" xfId="0" applyNumberFormat="1" applyFont="1" applyFill="1" applyBorder="1" applyAlignment="1">
      <alignment horizontal="right" vertical="center" wrapText="1"/>
    </xf>
    <xf numFmtId="174" fontId="121" fillId="26" borderId="21" xfId="0" applyNumberFormat="1" applyFont="1" applyFill="1" applyBorder="1" applyAlignment="1">
      <alignment horizontal="right" vertical="center"/>
    </xf>
    <xf numFmtId="190" fontId="18" fillId="0" borderId="21" xfId="52" applyNumberFormat="1" applyFont="1" applyFill="1" applyBorder="1" applyAlignment="1">
      <alignment horizontal="right" vertical="center" wrapText="1"/>
    </xf>
    <xf numFmtId="174" fontId="18" fillId="0" borderId="21" xfId="0" applyNumberFormat="1" applyFont="1" applyFill="1" applyBorder="1" applyAlignment="1">
      <alignment horizontal="right" vertical="center"/>
    </xf>
    <xf numFmtId="215" fontId="21" fillId="26" borderId="21" xfId="52" applyNumberFormat="1" applyFont="1" applyFill="1" applyBorder="1" applyAlignment="1">
      <alignment horizontal="right" vertical="center"/>
    </xf>
    <xf numFmtId="215" fontId="21" fillId="26" borderId="21" xfId="52" applyNumberFormat="1" applyFont="1" applyFill="1" applyBorder="1" applyAlignment="1">
      <alignment horizontal="right" vertical="center" wrapText="1"/>
    </xf>
    <xf numFmtId="215" fontId="59" fillId="26" borderId="21" xfId="0" applyNumberFormat="1" applyFont="1" applyFill="1" applyBorder="1" applyAlignment="1">
      <alignment horizontal="right" vertical="center"/>
    </xf>
    <xf numFmtId="215" fontId="21" fillId="26" borderId="21" xfId="0" applyNumberFormat="1" applyFont="1" applyFill="1" applyBorder="1" applyAlignment="1">
      <alignment horizontal="right" vertical="center"/>
    </xf>
    <xf numFmtId="171" fontId="19" fillId="0" borderId="21" xfId="52" applyNumberFormat="1" applyFont="1" applyFill="1" applyBorder="1" applyAlignment="1" quotePrefix="1">
      <alignment horizontal="right" vertical="center"/>
    </xf>
    <xf numFmtId="190" fontId="54" fillId="0" borderId="21" xfId="64" applyNumberFormat="1" applyFont="1" applyFill="1" applyBorder="1" applyAlignment="1">
      <alignment horizontal="center" vertical="center"/>
    </xf>
    <xf numFmtId="0" fontId="122" fillId="26" borderId="21" xfId="0" applyNumberFormat="1" applyFont="1" applyFill="1" applyBorder="1" applyAlignment="1">
      <alignment horizontal="left" vertical="center" wrapText="1"/>
    </xf>
    <xf numFmtId="0" fontId="122" fillId="26" borderId="21" xfId="0" applyFont="1" applyFill="1" applyBorder="1" applyAlignment="1">
      <alignment horizontal="center" vertical="center"/>
    </xf>
    <xf numFmtId="4" fontId="121" fillId="26" borderId="21" xfId="0" applyNumberFormat="1" applyFont="1" applyFill="1" applyBorder="1" applyAlignment="1">
      <alignment horizontal="right" vertical="center"/>
    </xf>
    <xf numFmtId="3" fontId="124" fillId="26" borderId="21" xfId="0" applyNumberFormat="1" applyFont="1" applyFill="1" applyBorder="1" applyAlignment="1">
      <alignment horizontal="right" vertical="center"/>
    </xf>
    <xf numFmtId="0" fontId="124" fillId="0" borderId="0" xfId="0" applyFont="1" applyBorder="1" applyAlignment="1">
      <alignment vertical="center"/>
    </xf>
    <xf numFmtId="0" fontId="121" fillId="26" borderId="21" xfId="0" applyNumberFormat="1" applyFont="1" applyFill="1" applyBorder="1" applyAlignment="1">
      <alignment horizontal="left" vertical="center" wrapText="1"/>
    </xf>
    <xf numFmtId="0" fontId="121" fillId="26" borderId="21" xfId="0" applyFont="1" applyFill="1" applyBorder="1" applyAlignment="1">
      <alignment horizontal="center" vertical="center"/>
    </xf>
    <xf numFmtId="3" fontId="125" fillId="26" borderId="21" xfId="0" applyNumberFormat="1" applyFont="1" applyFill="1" applyBorder="1" applyAlignment="1">
      <alignment horizontal="right" vertical="center"/>
    </xf>
    <xf numFmtId="0" fontId="122" fillId="26" borderId="21" xfId="0" applyNumberFormat="1" applyFont="1" applyFill="1" applyBorder="1" applyAlignment="1">
      <alignment horizontal="left" vertical="center"/>
    </xf>
    <xf numFmtId="4" fontId="124" fillId="26" borderId="21" xfId="0" applyNumberFormat="1" applyFont="1" applyFill="1" applyBorder="1" applyAlignment="1">
      <alignment horizontal="right" vertical="center"/>
    </xf>
    <xf numFmtId="0" fontId="121" fillId="26" borderId="21" xfId="0" applyNumberFormat="1" applyFont="1" applyFill="1" applyBorder="1" applyAlignment="1">
      <alignment horizontal="center" vertical="center" wrapText="1"/>
    </xf>
    <xf numFmtId="0" fontId="126" fillId="0" borderId="0" xfId="0" applyFont="1" applyBorder="1" applyAlignment="1">
      <alignment vertical="center"/>
    </xf>
    <xf numFmtId="0" fontId="123" fillId="26" borderId="21" xfId="0" applyNumberFormat="1" applyFont="1" applyFill="1" applyBorder="1" applyAlignment="1">
      <alignment horizontal="left" vertical="center"/>
    </xf>
    <xf numFmtId="0" fontId="123" fillId="26" borderId="21" xfId="0" applyNumberFormat="1" applyFont="1" applyFill="1" applyBorder="1" applyAlignment="1">
      <alignment horizontal="center" vertical="center"/>
    </xf>
    <xf numFmtId="0" fontId="124" fillId="26" borderId="0" xfId="0" applyFont="1" applyFill="1" applyBorder="1" applyAlignment="1">
      <alignment vertical="center"/>
    </xf>
    <xf numFmtId="0" fontId="121" fillId="26" borderId="21" xfId="0" applyNumberFormat="1" applyFont="1" applyFill="1" applyBorder="1" applyAlignment="1">
      <alignment horizontal="left" vertical="center"/>
    </xf>
    <xf numFmtId="0" fontId="121" fillId="26" borderId="21" xfId="0" applyNumberFormat="1" applyFont="1" applyFill="1" applyBorder="1" applyAlignment="1">
      <alignment horizontal="center" vertical="center"/>
    </xf>
    <xf numFmtId="0" fontId="124" fillId="0" borderId="0" xfId="0" applyFont="1" applyFill="1" applyBorder="1" applyAlignment="1">
      <alignment vertical="center"/>
    </xf>
    <xf numFmtId="0" fontId="121" fillId="26" borderId="21" xfId="0" applyFont="1" applyFill="1" applyBorder="1" applyAlignment="1">
      <alignment horizontal="justify" vertical="center" wrapText="1"/>
    </xf>
    <xf numFmtId="0" fontId="125" fillId="0" borderId="0" xfId="0" applyFont="1" applyFill="1" applyBorder="1" applyAlignment="1">
      <alignment vertical="center"/>
    </xf>
    <xf numFmtId="175" fontId="124" fillId="26" borderId="21" xfId="0" applyNumberFormat="1" applyFont="1" applyFill="1" applyBorder="1" applyAlignment="1">
      <alignment horizontal="right" vertical="center"/>
    </xf>
    <xf numFmtId="0" fontId="125" fillId="0" borderId="0" xfId="0" applyFont="1" applyFill="1" applyBorder="1" applyAlignment="1">
      <alignment vertical="center" wrapText="1"/>
    </xf>
    <xf numFmtId="0" fontId="127" fillId="0" borderId="21" xfId="0" applyFont="1" applyFill="1" applyBorder="1" applyAlignment="1">
      <alignment horizontal="center" vertical="center"/>
    </xf>
    <xf numFmtId="0" fontId="127" fillId="0" borderId="21" xfId="0" applyNumberFormat="1" applyFont="1" applyFill="1" applyBorder="1" applyAlignment="1">
      <alignment horizontal="left" vertical="center" wrapText="1"/>
    </xf>
    <xf numFmtId="0" fontId="127" fillId="0" borderId="21" xfId="0" applyNumberFormat="1" applyFont="1" applyFill="1" applyBorder="1" applyAlignment="1">
      <alignment horizontal="center" vertical="center"/>
    </xf>
    <xf numFmtId="175" fontId="127" fillId="0" borderId="21" xfId="0" applyNumberFormat="1" applyFont="1" applyFill="1" applyBorder="1" applyAlignment="1">
      <alignment horizontal="right" vertical="center"/>
    </xf>
    <xf numFmtId="188" fontId="127" fillId="0" borderId="21" xfId="0" applyNumberFormat="1" applyFont="1" applyFill="1" applyBorder="1" applyAlignment="1">
      <alignment horizontal="right" vertical="center"/>
    </xf>
    <xf numFmtId="171" fontId="127" fillId="0" borderId="21" xfId="52" applyFont="1" applyFill="1" applyBorder="1" applyAlignment="1">
      <alignment horizontal="right" vertical="center"/>
    </xf>
    <xf numFmtId="171" fontId="111" fillId="0" borderId="21" xfId="52" applyFont="1" applyFill="1" applyBorder="1" applyAlignment="1">
      <alignment horizontal="right" vertical="center"/>
    </xf>
    <xf numFmtId="175" fontId="128" fillId="0" borderId="21" xfId="0" applyNumberFormat="1" applyFont="1" applyFill="1" applyBorder="1" applyAlignment="1">
      <alignment horizontal="right" vertical="center"/>
    </xf>
    <xf numFmtId="171" fontId="129" fillId="0" borderId="21" xfId="52" applyFont="1" applyFill="1" applyBorder="1" applyAlignment="1">
      <alignment vertical="center" wrapText="1"/>
    </xf>
    <xf numFmtId="0" fontId="127" fillId="0" borderId="0" xfId="0" applyFont="1" applyFill="1" applyAlignment="1">
      <alignment vertical="center"/>
    </xf>
    <xf numFmtId="0" fontId="130" fillId="0" borderId="21" xfId="0" applyFont="1" applyFill="1" applyBorder="1" applyAlignment="1">
      <alignment horizontal="center" vertical="center"/>
    </xf>
    <xf numFmtId="0" fontId="130" fillId="0" borderId="21" xfId="0" applyNumberFormat="1" applyFont="1" applyFill="1" applyBorder="1" applyAlignment="1">
      <alignment horizontal="left" vertical="center" wrapText="1"/>
    </xf>
    <xf numFmtId="0" fontId="130" fillId="0" borderId="21" xfId="0" applyNumberFormat="1" applyFont="1" applyFill="1" applyBorder="1" applyAlignment="1">
      <alignment horizontal="center" vertical="center"/>
    </xf>
    <xf numFmtId="175" fontId="130" fillId="0" borderId="21" xfId="0" applyNumberFormat="1" applyFont="1" applyFill="1" applyBorder="1" applyAlignment="1">
      <alignment horizontal="right" vertical="center"/>
    </xf>
    <xf numFmtId="188" fontId="130" fillId="0" borderId="21" xfId="0" applyNumberFormat="1" applyFont="1" applyFill="1" applyBorder="1" applyAlignment="1">
      <alignment horizontal="right" vertical="center"/>
    </xf>
    <xf numFmtId="171" fontId="119" fillId="0" borderId="21" xfId="52" applyFont="1" applyFill="1" applyBorder="1" applyAlignment="1">
      <alignment horizontal="right" vertical="center"/>
    </xf>
    <xf numFmtId="0" fontId="111" fillId="0" borderId="0" xfId="0" applyFont="1" applyFill="1" applyAlignment="1">
      <alignment vertical="center"/>
    </xf>
    <xf numFmtId="0" fontId="119" fillId="0" borderId="21" xfId="0" applyFont="1" applyFill="1" applyBorder="1" applyAlignment="1">
      <alignment horizontal="center" vertical="center"/>
    </xf>
    <xf numFmtId="0" fontId="119" fillId="0" borderId="21" xfId="0" applyNumberFormat="1" applyFont="1" applyFill="1" applyBorder="1" applyAlignment="1">
      <alignment horizontal="left" vertical="center" wrapText="1"/>
    </xf>
    <xf numFmtId="0" fontId="119" fillId="0" borderId="21" xfId="0" applyNumberFormat="1" applyFont="1" applyFill="1" applyBorder="1" applyAlignment="1">
      <alignment horizontal="center" vertical="center"/>
    </xf>
    <xf numFmtId="175" fontId="119" fillId="0" borderId="21" xfId="52" applyNumberFormat="1" applyFont="1" applyFill="1" applyBorder="1" applyAlignment="1">
      <alignment horizontal="right" vertical="center"/>
    </xf>
    <xf numFmtId="4" fontId="119" fillId="0" borderId="21" xfId="52" applyNumberFormat="1" applyFont="1" applyFill="1" applyBorder="1" applyAlignment="1">
      <alignment horizontal="right" vertical="center"/>
    </xf>
    <xf numFmtId="188" fontId="119" fillId="0" borderId="21" xfId="52" applyNumberFormat="1" applyFont="1" applyFill="1" applyBorder="1" applyAlignment="1">
      <alignment horizontal="right" vertical="center"/>
    </xf>
    <xf numFmtId="175" fontId="131" fillId="0" borderId="21" xfId="0" applyNumberFormat="1" applyFont="1" applyFill="1" applyBorder="1" applyAlignment="1">
      <alignment horizontal="right" vertical="center"/>
    </xf>
    <xf numFmtId="49" fontId="111" fillId="0" borderId="21" xfId="0" applyNumberFormat="1" applyFont="1" applyFill="1" applyBorder="1" applyAlignment="1">
      <alignment vertical="center"/>
    </xf>
    <xf numFmtId="0" fontId="111" fillId="0" borderId="21" xfId="0" applyNumberFormat="1" applyFont="1" applyFill="1" applyBorder="1" applyAlignment="1">
      <alignment horizontal="center" vertical="center"/>
    </xf>
    <xf numFmtId="175" fontId="111" fillId="0" borderId="21" xfId="52" applyNumberFormat="1" applyFont="1" applyFill="1" applyBorder="1" applyAlignment="1">
      <alignment horizontal="right" vertical="center"/>
    </xf>
    <xf numFmtId="188" fontId="111" fillId="0" borderId="21" xfId="0" applyNumberFormat="1" applyFont="1" applyFill="1" applyBorder="1" applyAlignment="1">
      <alignment horizontal="right" vertical="center"/>
    </xf>
    <xf numFmtId="175" fontId="129" fillId="0" borderId="21" xfId="0" applyNumberFormat="1" applyFont="1" applyFill="1" applyBorder="1" applyAlignment="1">
      <alignment horizontal="right" vertical="center"/>
    </xf>
    <xf numFmtId="0" fontId="111" fillId="0" borderId="21" xfId="0" applyNumberFormat="1" applyFont="1" applyFill="1" applyBorder="1" applyAlignment="1">
      <alignment vertical="center"/>
    </xf>
    <xf numFmtId="188" fontId="111" fillId="0" borderId="0" xfId="0" applyNumberFormat="1" applyFont="1" applyFill="1" applyAlignment="1">
      <alignment vertical="center"/>
    </xf>
    <xf numFmtId="0" fontId="119" fillId="0" borderId="21" xfId="0" applyNumberFormat="1" applyFont="1" applyFill="1" applyBorder="1" applyAlignment="1">
      <alignment vertical="center"/>
    </xf>
    <xf numFmtId="175" fontId="119" fillId="0" borderId="21" xfId="0" applyNumberFormat="1" applyFont="1" applyFill="1" applyBorder="1" applyAlignment="1">
      <alignment horizontal="right" vertical="center"/>
    </xf>
    <xf numFmtId="193" fontId="118" fillId="0" borderId="21" xfId="52" applyNumberFormat="1" applyFont="1" applyFill="1" applyBorder="1" applyAlignment="1">
      <alignment vertical="center" wrapText="1"/>
    </xf>
    <xf numFmtId="0" fontId="119" fillId="0" borderId="0" xfId="0" applyFont="1" applyFill="1" applyAlignment="1">
      <alignment vertical="center"/>
    </xf>
    <xf numFmtId="0" fontId="127" fillId="0" borderId="21" xfId="0" applyNumberFormat="1" applyFont="1" applyFill="1" applyBorder="1" applyAlignment="1">
      <alignment horizontal="left" vertical="center"/>
    </xf>
    <xf numFmtId="4" fontId="127" fillId="0" borderId="21" xfId="0" applyNumberFormat="1" applyFont="1" applyFill="1" applyBorder="1" applyAlignment="1">
      <alignment horizontal="right" vertical="center"/>
    </xf>
    <xf numFmtId="171" fontId="111" fillId="0" borderId="21" xfId="64" applyFont="1" applyFill="1" applyBorder="1" applyAlignment="1">
      <alignment vertical="center" wrapText="1"/>
    </xf>
    <xf numFmtId="193" fontId="132" fillId="0" borderId="0" xfId="64" applyNumberFormat="1" applyFont="1" applyFill="1" applyBorder="1" applyAlignment="1">
      <alignment/>
    </xf>
    <xf numFmtId="0" fontId="119" fillId="0" borderId="21" xfId="0" applyNumberFormat="1" applyFont="1" applyFill="1" applyBorder="1" applyAlignment="1">
      <alignment horizontal="left" vertical="center"/>
    </xf>
    <xf numFmtId="0" fontId="111" fillId="0" borderId="0" xfId="0" applyFont="1" applyFill="1" applyBorder="1" applyAlignment="1">
      <alignment vertical="center"/>
    </xf>
    <xf numFmtId="4" fontId="130" fillId="0" borderId="21" xfId="0" applyNumberFormat="1" applyFont="1" applyFill="1" applyBorder="1" applyAlignment="1">
      <alignment horizontal="right" vertical="center"/>
    </xf>
    <xf numFmtId="0" fontId="130" fillId="0" borderId="0" xfId="0" applyFont="1" applyFill="1" applyAlignment="1">
      <alignment vertical="center"/>
    </xf>
    <xf numFmtId="0" fontId="130" fillId="0" borderId="21" xfId="0" applyNumberFormat="1" applyFont="1" applyFill="1" applyBorder="1" applyAlignment="1">
      <alignment horizontal="left" vertical="center"/>
    </xf>
    <xf numFmtId="188" fontId="130" fillId="0" borderId="21" xfId="0" applyNumberFormat="1" applyFont="1" applyFill="1" applyBorder="1" applyAlignment="1" quotePrefix="1">
      <alignment horizontal="right" vertical="center"/>
    </xf>
    <xf numFmtId="0" fontId="127" fillId="0" borderId="21" xfId="0" applyNumberFormat="1" applyFont="1" applyFill="1" applyBorder="1" applyAlignment="1">
      <alignment horizontal="justify" vertical="center" wrapText="1"/>
    </xf>
    <xf numFmtId="171" fontId="127" fillId="0" borderId="21" xfId="52" applyNumberFormat="1" applyFont="1" applyFill="1" applyBorder="1" applyAlignment="1">
      <alignment horizontal="right" vertical="center"/>
    </xf>
    <xf numFmtId="0" fontId="127" fillId="0" borderId="0" xfId="0" applyFont="1" applyFill="1" applyBorder="1" applyAlignment="1">
      <alignment vertical="center"/>
    </xf>
    <xf numFmtId="171" fontId="111" fillId="0" borderId="21" xfId="52" applyNumberFormat="1" applyFont="1" applyFill="1" applyBorder="1" applyAlignment="1">
      <alignment horizontal="right" vertical="center"/>
    </xf>
    <xf numFmtId="0" fontId="130" fillId="0" borderId="0" xfId="0" applyFont="1" applyFill="1" applyBorder="1" applyAlignment="1">
      <alignment vertical="center"/>
    </xf>
    <xf numFmtId="0" fontId="111" fillId="0" borderId="21" xfId="0" applyFont="1" applyFill="1" applyBorder="1" applyAlignment="1" quotePrefix="1">
      <alignment horizontal="left" vertical="center"/>
    </xf>
    <xf numFmtId="190" fontId="133" fillId="0" borderId="21" xfId="52" applyNumberFormat="1" applyFont="1" applyFill="1" applyBorder="1" applyAlignment="1">
      <alignment horizontal="center" vertical="center"/>
    </xf>
    <xf numFmtId="190" fontId="134" fillId="0" borderId="21" xfId="52" applyNumberFormat="1" applyFont="1" applyFill="1" applyBorder="1" applyAlignment="1">
      <alignment horizontal="center" vertical="center"/>
    </xf>
    <xf numFmtId="2" fontId="115" fillId="0" borderId="21" xfId="0" applyNumberFormat="1" applyFont="1" applyFill="1" applyBorder="1" applyAlignment="1">
      <alignment vertical="center"/>
    </xf>
    <xf numFmtId="175" fontId="115" fillId="0" borderId="21" xfId="0" applyNumberFormat="1" applyFont="1" applyFill="1" applyBorder="1" applyAlignment="1">
      <alignment horizontal="center" vertical="center"/>
    </xf>
    <xf numFmtId="175" fontId="110" fillId="0" borderId="21" xfId="0" applyNumberFormat="1" applyFont="1" applyFill="1" applyBorder="1" applyAlignment="1">
      <alignment horizontal="center" vertical="center"/>
    </xf>
    <xf numFmtId="188" fontId="115" fillId="0" borderId="21" xfId="0" applyNumberFormat="1" applyFont="1" applyFill="1" applyBorder="1" applyAlignment="1">
      <alignment horizontal="right" vertical="center"/>
    </xf>
    <xf numFmtId="188" fontId="110" fillId="0" borderId="21" xfId="0" applyNumberFormat="1" applyFont="1" applyFill="1" applyBorder="1" applyAlignment="1">
      <alignment horizontal="right" vertical="center"/>
    </xf>
    <xf numFmtId="190" fontId="110" fillId="0" borderId="21" xfId="52" applyNumberFormat="1" applyFont="1" applyFill="1" applyBorder="1" applyAlignment="1">
      <alignment horizontal="center" vertical="center"/>
    </xf>
    <xf numFmtId="190" fontId="115" fillId="0" borderId="21" xfId="52" applyNumberFormat="1" applyFont="1" applyFill="1" applyBorder="1" applyAlignment="1">
      <alignment horizontal="right" vertical="center"/>
    </xf>
    <xf numFmtId="175" fontId="115" fillId="0" borderId="21" xfId="0" applyNumberFormat="1" applyFont="1" applyFill="1" applyBorder="1" applyAlignment="1">
      <alignment horizontal="right" vertical="center"/>
    </xf>
    <xf numFmtId="188" fontId="110" fillId="0" borderId="21" xfId="0" applyNumberFormat="1" applyFont="1" applyFill="1" applyBorder="1" applyAlignment="1">
      <alignment horizontal="center" vertical="center"/>
    </xf>
    <xf numFmtId="0" fontId="135" fillId="0" borderId="21" xfId="0" applyFont="1" applyFill="1" applyBorder="1" applyAlignment="1">
      <alignment horizontal="center" vertical="center"/>
    </xf>
    <xf numFmtId="0" fontId="127" fillId="0" borderId="21" xfId="0" applyNumberFormat="1" applyFont="1" applyFill="1" applyBorder="1" applyAlignment="1">
      <alignment vertical="center"/>
    </xf>
    <xf numFmtId="0" fontId="127" fillId="0" borderId="21" xfId="0" applyNumberFormat="1" applyFont="1" applyFill="1" applyBorder="1" applyAlignment="1">
      <alignment horizontal="center" vertical="center" wrapText="1"/>
    </xf>
    <xf numFmtId="0" fontId="135" fillId="0" borderId="0" xfId="0" applyFont="1" applyFill="1" applyAlignment="1">
      <alignment vertical="center"/>
    </xf>
    <xf numFmtId="0" fontId="136" fillId="0" borderId="0" xfId="0" applyFont="1" applyFill="1" applyAlignment="1">
      <alignment vertical="center"/>
    </xf>
    <xf numFmtId="0" fontId="111" fillId="0" borderId="21" xfId="0" applyNumberFormat="1" applyFont="1" applyFill="1" applyBorder="1" applyAlignment="1" quotePrefix="1">
      <alignment horizontal="left" vertical="center" wrapText="1"/>
    </xf>
    <xf numFmtId="0" fontId="111" fillId="0" borderId="21" xfId="0" applyNumberFormat="1" applyFont="1" applyFill="1" applyBorder="1" applyAlignment="1">
      <alignment horizontal="center" vertical="center" wrapText="1"/>
    </xf>
    <xf numFmtId="0" fontId="111" fillId="0" borderId="0" xfId="0" applyFont="1" applyFill="1" applyAlignment="1">
      <alignment/>
    </xf>
    <xf numFmtId="0" fontId="111" fillId="0" borderId="21" xfId="0" applyFont="1" applyFill="1" applyBorder="1" applyAlignment="1">
      <alignment horizontal="left" vertical="center" wrapText="1"/>
    </xf>
    <xf numFmtId="0" fontId="111" fillId="0" borderId="21" xfId="0" applyNumberFormat="1" applyFont="1" applyFill="1" applyBorder="1" applyAlignment="1" quotePrefix="1">
      <alignment horizontal="center" vertical="center" wrapText="1"/>
    </xf>
    <xf numFmtId="0" fontId="111" fillId="0" borderId="21" xfId="0" applyNumberFormat="1" applyFont="1" applyFill="1" applyBorder="1" applyAlignment="1" quotePrefix="1">
      <alignment vertical="center"/>
    </xf>
    <xf numFmtId="3" fontId="112" fillId="0" borderId="21" xfId="0" applyNumberFormat="1" applyFont="1" applyFill="1" applyBorder="1" applyAlignment="1">
      <alignment horizontal="center" vertical="center"/>
    </xf>
    <xf numFmtId="0" fontId="69" fillId="27" borderId="21" xfId="0" applyFont="1" applyFill="1" applyBorder="1" applyAlignment="1">
      <alignment horizontal="center" vertical="center"/>
    </xf>
    <xf numFmtId="0" fontId="19" fillId="27" borderId="21" xfId="0" applyNumberFormat="1" applyFont="1" applyFill="1" applyBorder="1" applyAlignment="1">
      <alignment horizontal="left" vertical="center"/>
    </xf>
    <xf numFmtId="0" fontId="19" fillId="27" borderId="21" xfId="0" applyNumberFormat="1" applyFont="1" applyFill="1" applyBorder="1" applyAlignment="1">
      <alignment horizontal="center" vertical="center"/>
    </xf>
    <xf numFmtId="175" fontId="19" fillId="27" borderId="21" xfId="0" applyNumberFormat="1" applyFont="1" applyFill="1" applyBorder="1" applyAlignment="1">
      <alignment horizontal="center" vertical="center"/>
    </xf>
    <xf numFmtId="175" fontId="55" fillId="27" borderId="21" xfId="0" applyNumberFormat="1" applyFont="1" applyFill="1" applyBorder="1" applyAlignment="1">
      <alignment horizontal="center" vertical="center"/>
    </xf>
    <xf numFmtId="2" fontId="18" fillId="27" borderId="21" xfId="0" applyNumberFormat="1" applyFont="1" applyFill="1" applyBorder="1" applyAlignment="1">
      <alignment vertical="center"/>
    </xf>
    <xf numFmtId="0" fontId="69" fillId="27" borderId="0" xfId="0" applyFont="1" applyFill="1" applyAlignment="1">
      <alignment vertical="center"/>
    </xf>
    <xf numFmtId="0" fontId="114" fillId="27" borderId="0" xfId="0" applyFont="1" applyFill="1" applyAlignment="1">
      <alignment vertical="center"/>
    </xf>
    <xf numFmtId="190" fontId="18" fillId="27" borderId="21" xfId="52" applyNumberFormat="1" applyFont="1" applyFill="1" applyBorder="1" applyAlignment="1">
      <alignment horizontal="center" vertical="center"/>
    </xf>
    <xf numFmtId="169" fontId="111" fillId="29" borderId="21" xfId="66" applyNumberFormat="1" applyFont="1" applyFill="1" applyBorder="1" applyAlignment="1">
      <alignment horizontal="center" vertical="center"/>
    </xf>
    <xf numFmtId="206" fontId="111" fillId="29" borderId="21" xfId="0" applyNumberFormat="1" applyFont="1" applyFill="1" applyBorder="1" applyAlignment="1">
      <alignment horizontal="center" vertical="center"/>
    </xf>
    <xf numFmtId="206" fontId="111" fillId="29" borderId="21" xfId="66" applyNumberFormat="1" applyFont="1" applyFill="1" applyBorder="1" applyAlignment="1">
      <alignment horizontal="center" vertical="center" wrapText="1"/>
    </xf>
    <xf numFmtId="169" fontId="111" fillId="29" borderId="21" xfId="66" applyNumberFormat="1" applyFont="1" applyFill="1" applyBorder="1" applyAlignment="1" quotePrefix="1">
      <alignment horizontal="center" vertical="center" wrapText="1"/>
    </xf>
    <xf numFmtId="207" fontId="111" fillId="29" borderId="21" xfId="0" applyNumberFormat="1" applyFont="1" applyFill="1" applyBorder="1" applyAlignment="1" quotePrefix="1">
      <alignment horizontal="center" vertical="center"/>
    </xf>
    <xf numFmtId="169" fontId="111" fillId="29" borderId="21" xfId="0" applyNumberFormat="1" applyFont="1" applyFill="1" applyBorder="1" applyAlignment="1" quotePrefix="1">
      <alignment horizontal="center" vertical="center"/>
    </xf>
    <xf numFmtId="169" fontId="111" fillId="29" borderId="21" xfId="66" applyNumberFormat="1" applyFont="1" applyFill="1" applyBorder="1" applyAlignment="1">
      <alignment horizontal="center" vertical="center" wrapText="1"/>
    </xf>
    <xf numFmtId="207" fontId="111" fillId="29" borderId="21" xfId="66" applyNumberFormat="1" applyFont="1" applyFill="1" applyBorder="1" applyAlignment="1">
      <alignment horizontal="center" vertical="center" wrapText="1"/>
    </xf>
    <xf numFmtId="169" fontId="111" fillId="29" borderId="21" xfId="0" applyNumberFormat="1" applyFont="1" applyFill="1" applyBorder="1" applyAlignment="1">
      <alignment horizontal="center" vertical="center" wrapText="1"/>
    </xf>
    <xf numFmtId="169" fontId="111" fillId="29" borderId="21" xfId="66" applyNumberFormat="1" applyFont="1" applyFill="1" applyBorder="1" applyAlignment="1" quotePrefix="1">
      <alignment horizontal="center" vertical="center"/>
    </xf>
    <xf numFmtId="176" fontId="111" fillId="29" borderId="21" xfId="66" applyNumberFormat="1" applyFont="1" applyFill="1" applyBorder="1" applyAlignment="1" quotePrefix="1">
      <alignment horizontal="center" vertical="center"/>
    </xf>
    <xf numFmtId="169" fontId="111" fillId="29" borderId="21" xfId="0" applyNumberFormat="1" applyFont="1" applyFill="1" applyBorder="1" applyAlignment="1">
      <alignment horizontal="center" vertical="center"/>
    </xf>
    <xf numFmtId="169" fontId="111" fillId="29" borderId="21" xfId="55" applyNumberFormat="1" applyFont="1" applyFill="1" applyBorder="1" applyAlignment="1">
      <alignment horizontal="center" vertical="center" wrapText="1"/>
    </xf>
    <xf numFmtId="176" fontId="78" fillId="27" borderId="21" xfId="66" applyNumberFormat="1" applyFont="1" applyFill="1" applyBorder="1" applyAlignment="1" quotePrefix="1">
      <alignment horizontal="right" vertical="center" wrapText="1"/>
    </xf>
    <xf numFmtId="3" fontId="78" fillId="27" borderId="21" xfId="0" applyNumberFormat="1" applyFont="1" applyFill="1" applyBorder="1" applyAlignment="1">
      <alignment horizontal="right" vertical="center"/>
    </xf>
    <xf numFmtId="4" fontId="78" fillId="27" borderId="21" xfId="0" applyNumberFormat="1" applyFont="1" applyFill="1" applyBorder="1" applyAlignment="1" quotePrefix="1">
      <alignment horizontal="right" vertical="center"/>
    </xf>
    <xf numFmtId="3" fontId="78" fillId="27" borderId="21" xfId="0" applyNumberFormat="1" applyFont="1" applyFill="1" applyBorder="1" applyAlignment="1" quotePrefix="1">
      <alignment horizontal="right" vertical="center"/>
    </xf>
    <xf numFmtId="1" fontId="78" fillId="27" borderId="21" xfId="0" applyNumberFormat="1" applyFont="1" applyFill="1" applyBorder="1" applyAlignment="1">
      <alignment horizontal="right" vertical="center" wrapText="1"/>
    </xf>
    <xf numFmtId="176" fontId="78" fillId="27" borderId="21" xfId="66" applyNumberFormat="1" applyFont="1" applyFill="1" applyBorder="1" applyAlignment="1">
      <alignment horizontal="right" vertical="center" wrapText="1"/>
    </xf>
    <xf numFmtId="0" fontId="18" fillId="27" borderId="21" xfId="0" applyFont="1" applyFill="1" applyBorder="1" applyAlignment="1">
      <alignment horizontal="right" vertical="center"/>
    </xf>
    <xf numFmtId="190" fontId="78" fillId="27" borderId="21" xfId="66" applyNumberFormat="1" applyFont="1" applyFill="1" applyBorder="1" applyAlignment="1">
      <alignment horizontal="right" vertical="center" wrapText="1"/>
    </xf>
    <xf numFmtId="171" fontId="78" fillId="27" borderId="21" xfId="66" applyNumberFormat="1" applyFont="1" applyFill="1" applyBorder="1" applyAlignment="1">
      <alignment horizontal="right" vertical="center" wrapText="1"/>
    </xf>
    <xf numFmtId="176" fontId="78" fillId="27" borderId="21" xfId="66" applyNumberFormat="1" applyFont="1" applyFill="1" applyBorder="1" applyAlignment="1">
      <alignment horizontal="right" vertical="center"/>
    </xf>
    <xf numFmtId="188" fontId="78" fillId="27" borderId="21" xfId="0" applyNumberFormat="1" applyFont="1" applyFill="1" applyBorder="1" applyAlignment="1">
      <alignment horizontal="right" vertical="center" wrapText="1"/>
    </xf>
    <xf numFmtId="176" fontId="18" fillId="27" borderId="21" xfId="0" applyNumberFormat="1" applyFont="1" applyFill="1" applyBorder="1" applyAlignment="1">
      <alignment horizontal="right" vertical="center" wrapText="1"/>
    </xf>
    <xf numFmtId="176" fontId="18" fillId="27" borderId="21" xfId="66" applyNumberFormat="1" applyFont="1" applyFill="1" applyBorder="1" applyAlignment="1" quotePrefix="1">
      <alignment horizontal="right" vertical="center"/>
    </xf>
    <xf numFmtId="176" fontId="18" fillId="27" borderId="21" xfId="67" applyNumberFormat="1" applyFont="1" applyFill="1" applyBorder="1" applyAlignment="1">
      <alignment horizontal="right" vertical="center"/>
    </xf>
    <xf numFmtId="169" fontId="18" fillId="27" borderId="21" xfId="55" applyFont="1" applyFill="1" applyBorder="1" applyAlignment="1">
      <alignment horizontal="right" vertical="center" wrapText="1"/>
    </xf>
    <xf numFmtId="0" fontId="18" fillId="27" borderId="21" xfId="0" applyFont="1" applyFill="1" applyBorder="1" applyAlignment="1">
      <alignment horizontal="center" vertical="center"/>
    </xf>
    <xf numFmtId="3" fontId="18" fillId="27" borderId="21" xfId="0" applyNumberFormat="1" applyFont="1" applyFill="1" applyBorder="1" applyAlignment="1">
      <alignment horizontal="right" vertical="center"/>
    </xf>
    <xf numFmtId="3" fontId="111" fillId="30" borderId="21" xfId="0" applyNumberFormat="1" applyFont="1" applyFill="1" applyBorder="1" applyAlignment="1">
      <alignment horizontal="right" vertical="center"/>
    </xf>
    <xf numFmtId="1" fontId="111" fillId="30" borderId="21" xfId="0" applyNumberFormat="1" applyFont="1" applyFill="1" applyBorder="1" applyAlignment="1">
      <alignment horizontal="right" vertical="center" wrapText="1"/>
    </xf>
    <xf numFmtId="174" fontId="111" fillId="30" borderId="21" xfId="0" applyNumberFormat="1" applyFont="1" applyFill="1" applyBorder="1" applyAlignment="1" quotePrefix="1">
      <alignment horizontal="right" vertical="center" wrapText="1"/>
    </xf>
    <xf numFmtId="176" fontId="119" fillId="30" borderId="21" xfId="64" applyNumberFormat="1" applyFont="1" applyFill="1" applyBorder="1" applyAlignment="1">
      <alignment horizontal="right" vertical="center" wrapText="1"/>
    </xf>
    <xf numFmtId="176" fontId="111" fillId="30" borderId="21" xfId="67" applyNumberFormat="1" applyFont="1" applyFill="1" applyBorder="1" applyAlignment="1">
      <alignment horizontal="right" vertical="center" wrapText="1"/>
    </xf>
    <xf numFmtId="3" fontId="111" fillId="30" borderId="21" xfId="60" applyNumberFormat="1" applyFont="1" applyFill="1" applyBorder="1" applyAlignment="1">
      <alignment horizontal="right" vertical="center"/>
    </xf>
    <xf numFmtId="1" fontId="111" fillId="27" borderId="21" xfId="0" applyNumberFormat="1" applyFont="1" applyFill="1" applyBorder="1" applyAlignment="1">
      <alignment horizontal="right" vertical="center" wrapText="1"/>
    </xf>
    <xf numFmtId="3" fontId="119" fillId="27" borderId="21" xfId="0" applyNumberFormat="1" applyFont="1" applyFill="1" applyBorder="1" applyAlignment="1">
      <alignment horizontal="right" vertical="center" wrapText="1"/>
    </xf>
    <xf numFmtId="3" fontId="111" fillId="27" borderId="21" xfId="0" applyNumberFormat="1" applyFont="1" applyFill="1" applyBorder="1" applyAlignment="1">
      <alignment horizontal="right" vertical="center" wrapText="1"/>
    </xf>
    <xf numFmtId="3" fontId="111" fillId="27" borderId="21" xfId="0" applyNumberFormat="1" applyFont="1" applyFill="1" applyBorder="1" applyAlignment="1">
      <alignment horizontal="right" vertical="center"/>
    </xf>
    <xf numFmtId="4" fontId="111" fillId="27" borderId="21" xfId="0" applyNumberFormat="1" applyFont="1" applyFill="1" applyBorder="1" applyAlignment="1">
      <alignment horizontal="right" vertical="center"/>
    </xf>
    <xf numFmtId="3" fontId="120" fillId="27" borderId="21" xfId="0" applyNumberFormat="1" applyFont="1" applyFill="1" applyBorder="1" applyAlignment="1">
      <alignment horizontal="right" vertical="center"/>
    </xf>
    <xf numFmtId="171" fontId="18" fillId="27" borderId="21" xfId="64" applyFont="1" applyFill="1" applyBorder="1" applyAlignment="1" quotePrefix="1">
      <alignment horizontal="right" vertical="center"/>
    </xf>
    <xf numFmtId="4" fontId="111" fillId="27" borderId="21" xfId="0" applyNumberFormat="1" applyFont="1" applyFill="1" applyBorder="1" applyAlignment="1">
      <alignment horizontal="right" vertical="center" wrapText="1"/>
    </xf>
    <xf numFmtId="171" fontId="18" fillId="0" borderId="21" xfId="64" applyFont="1" applyFill="1" applyBorder="1" applyAlignment="1" quotePrefix="1">
      <alignment horizontal="right" vertical="center"/>
    </xf>
    <xf numFmtId="176" fontId="18" fillId="27" borderId="21" xfId="64" applyNumberFormat="1" applyFont="1" applyFill="1" applyBorder="1" applyAlignment="1" quotePrefix="1">
      <alignment horizontal="right" vertical="center"/>
    </xf>
    <xf numFmtId="176" fontId="18" fillId="27" borderId="21" xfId="64" applyNumberFormat="1" applyFont="1" applyFill="1" applyBorder="1" applyAlignment="1">
      <alignment horizontal="right" vertical="center" wrapText="1"/>
    </xf>
    <xf numFmtId="176" fontId="18" fillId="0" borderId="21" xfId="64" applyNumberFormat="1" applyFont="1" applyFill="1" applyBorder="1" applyAlignment="1">
      <alignment horizontal="right" vertical="center"/>
    </xf>
    <xf numFmtId="176" fontId="20" fillId="27" borderId="21" xfId="64" applyNumberFormat="1" applyFont="1" applyFill="1" applyBorder="1" applyAlignment="1">
      <alignment horizontal="right" vertical="center" wrapText="1"/>
    </xf>
    <xf numFmtId="176" fontId="20" fillId="27" borderId="21" xfId="64" applyNumberFormat="1" applyFont="1" applyFill="1" applyBorder="1" applyAlignment="1">
      <alignment horizontal="right" vertical="center"/>
    </xf>
    <xf numFmtId="176" fontId="18" fillId="0" borderId="21" xfId="64" applyNumberFormat="1" applyFont="1" applyFill="1" applyBorder="1" applyAlignment="1" quotePrefix="1">
      <alignment horizontal="right" vertical="center"/>
    </xf>
    <xf numFmtId="176" fontId="20" fillId="0" borderId="21" xfId="64" applyNumberFormat="1" applyFont="1" applyFill="1" applyBorder="1" applyAlignment="1">
      <alignment horizontal="right" vertical="center" wrapText="1"/>
    </xf>
    <xf numFmtId="176" fontId="20" fillId="0" borderId="21" xfId="64" applyNumberFormat="1" applyFont="1" applyFill="1" applyBorder="1" applyAlignment="1" quotePrefix="1">
      <alignment horizontal="right" vertical="center"/>
    </xf>
    <xf numFmtId="176" fontId="20" fillId="0" borderId="21" xfId="64" applyNumberFormat="1" applyFont="1" applyFill="1" applyBorder="1" applyAlignment="1" quotePrefix="1">
      <alignment horizontal="right" vertical="center" wrapText="1"/>
    </xf>
    <xf numFmtId="176" fontId="18" fillId="0" borderId="21" xfId="52" applyNumberFormat="1" applyFont="1" applyBorder="1" applyAlignment="1">
      <alignment/>
    </xf>
    <xf numFmtId="176" fontId="18" fillId="27" borderId="21" xfId="64" applyNumberFormat="1" applyFont="1" applyFill="1" applyBorder="1" applyAlignment="1" quotePrefix="1">
      <alignment horizontal="right" vertical="center" wrapText="1"/>
    </xf>
    <xf numFmtId="176" fontId="18" fillId="0" borderId="21" xfId="0" applyNumberFormat="1" applyFont="1" applyBorder="1" applyAlignment="1">
      <alignment/>
    </xf>
    <xf numFmtId="171" fontId="18" fillId="27" borderId="21" xfId="64" applyNumberFormat="1" applyFont="1" applyFill="1" applyBorder="1" applyAlignment="1">
      <alignment horizontal="right" vertical="center" wrapText="1"/>
    </xf>
    <xf numFmtId="175" fontId="18" fillId="27" borderId="21" xfId="100" applyNumberFormat="1" applyFont="1" applyFill="1" applyBorder="1" applyAlignment="1" quotePrefix="1">
      <alignment horizontal="right" vertical="center"/>
      <protection/>
    </xf>
    <xf numFmtId="175" fontId="20" fillId="27" borderId="17" xfId="100" applyNumberFormat="1" applyFont="1" applyFill="1" applyBorder="1" applyAlignment="1" quotePrefix="1">
      <alignment horizontal="right" vertical="center"/>
      <protection/>
    </xf>
    <xf numFmtId="174" fontId="18" fillId="27" borderId="21" xfId="0" applyNumberFormat="1" applyFont="1" applyFill="1" applyBorder="1" applyAlignment="1">
      <alignment horizontal="right" vertical="center" wrapText="1"/>
    </xf>
    <xf numFmtId="193" fontId="20" fillId="27" borderId="21" xfId="64" applyNumberFormat="1" applyFont="1" applyFill="1" applyBorder="1" applyAlignment="1" quotePrefix="1">
      <alignment horizontal="right" vertical="center" wrapText="1"/>
    </xf>
    <xf numFmtId="193" fontId="20" fillId="27" borderId="21" xfId="64" applyNumberFormat="1" applyFont="1" applyFill="1" applyBorder="1" applyAlignment="1">
      <alignment horizontal="right" vertical="center" wrapText="1"/>
    </xf>
    <xf numFmtId="193" fontId="18" fillId="27" borderId="21" xfId="64" applyNumberFormat="1" applyFont="1" applyFill="1" applyBorder="1" applyAlignment="1">
      <alignment horizontal="right" vertical="center"/>
    </xf>
    <xf numFmtId="193" fontId="18" fillId="27" borderId="21" xfId="64" applyNumberFormat="1" applyFont="1" applyFill="1" applyBorder="1" applyAlignment="1" quotePrefix="1">
      <alignment horizontal="right" vertical="center" wrapText="1"/>
    </xf>
    <xf numFmtId="175" fontId="18" fillId="27" borderId="21" xfId="0" applyNumberFormat="1" applyFont="1" applyFill="1" applyBorder="1" applyAlignment="1">
      <alignment horizontal="right" vertical="center"/>
    </xf>
    <xf numFmtId="174" fontId="18" fillId="27" borderId="21" xfId="0" applyNumberFormat="1" applyFont="1" applyFill="1" applyBorder="1" applyAlignment="1" quotePrefix="1">
      <alignment horizontal="right" vertical="center" wrapText="1"/>
    </xf>
    <xf numFmtId="0" fontId="74" fillId="27" borderId="0" xfId="0" applyFont="1" applyFill="1" applyAlignment="1">
      <alignment vertical="center"/>
    </xf>
    <xf numFmtId="0" fontId="75" fillId="27" borderId="0" xfId="0" applyFont="1" applyFill="1" applyAlignment="1">
      <alignment vertical="center"/>
    </xf>
    <xf numFmtId="0" fontId="55" fillId="27" borderId="21" xfId="0" applyFont="1" applyFill="1" applyBorder="1" applyAlignment="1">
      <alignment horizontal="center" vertical="center" wrapText="1"/>
    </xf>
    <xf numFmtId="0" fontId="73" fillId="27" borderId="21" xfId="0" applyFont="1" applyFill="1" applyBorder="1" applyAlignment="1">
      <alignment horizontal="center" vertical="center"/>
    </xf>
    <xf numFmtId="190" fontId="55" fillId="27" borderId="21" xfId="52" applyNumberFormat="1" applyFont="1" applyFill="1" applyBorder="1" applyAlignment="1">
      <alignment horizontal="center" vertical="center"/>
    </xf>
    <xf numFmtId="190" fontId="137" fillId="27" borderId="21" xfId="52" applyNumberFormat="1" applyFont="1" applyFill="1" applyBorder="1" applyAlignment="1">
      <alignment horizontal="center" vertical="center"/>
    </xf>
    <xf numFmtId="190" fontId="76" fillId="27" borderId="21" xfId="52" applyNumberFormat="1" applyFont="1" applyFill="1" applyBorder="1" applyAlignment="1">
      <alignment horizontal="center" vertical="center"/>
    </xf>
    <xf numFmtId="171" fontId="55" fillId="27" borderId="21" xfId="52" applyFont="1" applyFill="1" applyBorder="1" applyAlignment="1">
      <alignment horizontal="center" vertical="center"/>
    </xf>
    <xf numFmtId="0" fontId="54" fillId="27" borderId="21" xfId="0" applyFont="1" applyFill="1" applyBorder="1" applyAlignment="1">
      <alignment horizontal="center" vertical="center"/>
    </xf>
    <xf numFmtId="193" fontId="54" fillId="27" borderId="21" xfId="52" applyNumberFormat="1" applyFont="1" applyFill="1" applyBorder="1" applyAlignment="1">
      <alignment horizontal="center" vertical="top" wrapText="1"/>
    </xf>
    <xf numFmtId="176" fontId="54" fillId="27" borderId="21" xfId="52" applyNumberFormat="1" applyFont="1" applyFill="1" applyBorder="1" applyAlignment="1">
      <alignment horizontal="center" vertical="top" wrapText="1"/>
    </xf>
    <xf numFmtId="193" fontId="54" fillId="27" borderId="21" xfId="52" applyNumberFormat="1" applyFont="1" applyFill="1" applyBorder="1" applyAlignment="1">
      <alignment horizontal="center" vertical="center"/>
    </xf>
    <xf numFmtId="171" fontId="54" fillId="27" borderId="21" xfId="52" applyNumberFormat="1" applyFont="1" applyFill="1" applyBorder="1" applyAlignment="1">
      <alignment horizontal="center" vertical="center"/>
    </xf>
    <xf numFmtId="193" fontId="76" fillId="27" borderId="21" xfId="52" applyNumberFormat="1" applyFont="1" applyFill="1" applyBorder="1" applyAlignment="1">
      <alignment horizontal="center" vertical="center"/>
    </xf>
    <xf numFmtId="175" fontId="54" fillId="27" borderId="21" xfId="0" applyNumberFormat="1" applyFont="1" applyFill="1" applyBorder="1" applyAlignment="1">
      <alignment horizontal="center" vertical="center"/>
    </xf>
    <xf numFmtId="176" fontId="54" fillId="27" borderId="21" xfId="52" applyNumberFormat="1" applyFont="1" applyFill="1" applyBorder="1" applyAlignment="1">
      <alignment horizontal="center" vertical="center"/>
    </xf>
    <xf numFmtId="175" fontId="76" fillId="27" borderId="21" xfId="0" applyNumberFormat="1" applyFont="1" applyFill="1" applyBorder="1" applyAlignment="1">
      <alignment horizontal="center" vertical="center"/>
    </xf>
    <xf numFmtId="3" fontId="112" fillId="27" borderId="21" xfId="0" applyNumberFormat="1" applyFont="1" applyFill="1" applyBorder="1" applyAlignment="1">
      <alignment horizontal="right" vertical="center"/>
    </xf>
    <xf numFmtId="175" fontId="112" fillId="27" borderId="21" xfId="0" applyNumberFormat="1" applyFont="1" applyFill="1" applyBorder="1" applyAlignment="1">
      <alignment horizontal="center" vertical="center"/>
    </xf>
    <xf numFmtId="175" fontId="112" fillId="27" borderId="21" xfId="0" applyNumberFormat="1" applyFont="1" applyFill="1" applyBorder="1" applyAlignment="1">
      <alignment horizontal="right" vertical="center"/>
    </xf>
    <xf numFmtId="190" fontId="112" fillId="27" borderId="21" xfId="52" applyNumberFormat="1" applyFont="1" applyFill="1" applyBorder="1" applyAlignment="1">
      <alignment horizontal="right" vertical="center"/>
    </xf>
    <xf numFmtId="176" fontId="55" fillId="27" borderId="21" xfId="52" applyNumberFormat="1" applyFont="1" applyFill="1" applyBorder="1" applyAlignment="1">
      <alignment horizontal="center" vertical="center"/>
    </xf>
    <xf numFmtId="175" fontId="73" fillId="27" borderId="21" xfId="0" applyNumberFormat="1" applyFont="1" applyFill="1" applyBorder="1" applyAlignment="1">
      <alignment horizontal="center" vertical="center"/>
    </xf>
    <xf numFmtId="175" fontId="73" fillId="27" borderId="21" xfId="0" applyNumberFormat="1" applyFont="1" applyFill="1" applyBorder="1" applyAlignment="1">
      <alignment horizontal="center" vertical="center" wrapText="1"/>
    </xf>
    <xf numFmtId="0" fontId="118" fillId="27" borderId="21" xfId="0" applyFont="1" applyFill="1" applyBorder="1" applyAlignment="1">
      <alignment horizontal="center" vertical="center"/>
    </xf>
    <xf numFmtId="3" fontId="118" fillId="27" borderId="21" xfId="0" applyNumberFormat="1" applyFont="1" applyFill="1" applyBorder="1" applyAlignment="1">
      <alignment horizontal="center" vertical="center"/>
    </xf>
    <xf numFmtId="0" fontId="112" fillId="27" borderId="21" xfId="0" applyFont="1" applyFill="1" applyBorder="1" applyAlignment="1">
      <alignment horizontal="center" vertical="center"/>
    </xf>
    <xf numFmtId="190" fontId="73" fillId="27" borderId="21" xfId="52" applyNumberFormat="1" applyFont="1" applyFill="1" applyBorder="1" applyAlignment="1">
      <alignment horizontal="center" vertical="center"/>
    </xf>
    <xf numFmtId="190" fontId="54" fillId="27" borderId="21" xfId="64" applyNumberFormat="1" applyFont="1" applyFill="1" applyBorder="1" applyAlignment="1">
      <alignment horizontal="center" vertical="center"/>
    </xf>
    <xf numFmtId="175" fontId="54" fillId="27" borderId="21" xfId="0" applyNumberFormat="1" applyFont="1" applyFill="1" applyBorder="1" applyAlignment="1" quotePrefix="1">
      <alignment horizontal="center" vertical="center"/>
    </xf>
    <xf numFmtId="190" fontId="77" fillId="27" borderId="21" xfId="64" applyNumberFormat="1" applyFont="1" applyFill="1" applyBorder="1" applyAlignment="1">
      <alignment horizontal="center" vertical="center"/>
    </xf>
    <xf numFmtId="190" fontId="76" fillId="27" borderId="21" xfId="64" applyNumberFormat="1" applyFont="1" applyFill="1" applyBorder="1" applyAlignment="1">
      <alignment horizontal="center" vertical="center"/>
    </xf>
    <xf numFmtId="190" fontId="134" fillId="27" borderId="21" xfId="52" applyNumberFormat="1" applyFont="1" applyFill="1" applyBorder="1" applyAlignment="1">
      <alignment horizontal="center" vertical="center"/>
    </xf>
    <xf numFmtId="175" fontId="110" fillId="27" borderId="21" xfId="0" applyNumberFormat="1" applyFont="1" applyFill="1" applyBorder="1" applyAlignment="1">
      <alignment horizontal="center" vertical="center"/>
    </xf>
    <xf numFmtId="188" fontId="110" fillId="27" borderId="21" xfId="0" applyNumberFormat="1" applyFont="1" applyFill="1" applyBorder="1" applyAlignment="1">
      <alignment horizontal="right" vertical="center"/>
    </xf>
    <xf numFmtId="190" fontId="110" fillId="27" borderId="21" xfId="52" applyNumberFormat="1" applyFont="1" applyFill="1" applyBorder="1" applyAlignment="1">
      <alignment horizontal="right" vertical="center"/>
    </xf>
    <xf numFmtId="188" fontId="110" fillId="27" borderId="21" xfId="0" applyNumberFormat="1" applyFont="1" applyFill="1" applyBorder="1" applyAlignment="1">
      <alignment horizontal="center" vertical="center"/>
    </xf>
    <xf numFmtId="190" fontId="110" fillId="27" borderId="21" xfId="52" applyNumberFormat="1" applyFont="1" applyFill="1" applyBorder="1" applyAlignment="1">
      <alignment horizontal="center" vertical="center"/>
    </xf>
    <xf numFmtId="197" fontId="54" fillId="27" borderId="21" xfId="52" applyNumberFormat="1" applyFont="1" applyFill="1" applyBorder="1" applyAlignment="1">
      <alignment horizontal="center" vertical="center"/>
    </xf>
    <xf numFmtId="190" fontId="54" fillId="27" borderId="21" xfId="52" applyNumberFormat="1" applyFont="1" applyFill="1" applyBorder="1" applyAlignment="1">
      <alignment horizontal="center" vertical="center" wrapText="1"/>
    </xf>
    <xf numFmtId="3" fontId="54" fillId="27" borderId="21" xfId="52" applyNumberFormat="1" applyFont="1" applyFill="1" applyBorder="1" applyAlignment="1">
      <alignment horizontal="center" vertical="center"/>
    </xf>
    <xf numFmtId="0" fontId="54" fillId="27" borderId="0" xfId="0" applyFont="1" applyFill="1" applyAlignment="1">
      <alignment vertical="center"/>
    </xf>
    <xf numFmtId="208" fontId="20" fillId="0" borderId="21" xfId="53" applyNumberFormat="1" applyFont="1" applyFill="1" applyBorder="1" applyAlignment="1">
      <alignment horizontal="right" vertical="center" wrapText="1"/>
    </xf>
    <xf numFmtId="190" fontId="20" fillId="0" borderId="21" xfId="53" applyNumberFormat="1" applyFont="1" applyFill="1" applyBorder="1" applyAlignment="1">
      <alignment horizontal="right" vertical="center" wrapText="1"/>
    </xf>
    <xf numFmtId="190" fontId="18" fillId="0" borderId="21" xfId="53" applyNumberFormat="1" applyFont="1" applyFill="1" applyBorder="1" applyAlignment="1">
      <alignment horizontal="right" vertical="center" wrapText="1"/>
    </xf>
    <xf numFmtId="208" fontId="18" fillId="0" borderId="21" xfId="53" applyNumberFormat="1" applyFont="1" applyFill="1" applyBorder="1" applyAlignment="1">
      <alignment horizontal="right" vertical="center" wrapText="1"/>
    </xf>
    <xf numFmtId="190" fontId="111" fillId="0" borderId="21" xfId="64" applyNumberFormat="1" applyFont="1" applyFill="1" applyBorder="1" applyAlignment="1">
      <alignment horizontal="right" vertical="center"/>
    </xf>
    <xf numFmtId="190" fontId="18" fillId="27" borderId="21" xfId="64" applyNumberFormat="1" applyFont="1" applyFill="1" applyBorder="1" applyAlignment="1">
      <alignment horizontal="right" vertical="center" wrapText="1"/>
    </xf>
    <xf numFmtId="190" fontId="18" fillId="27" borderId="21" xfId="64" applyNumberFormat="1" applyFont="1" applyFill="1" applyBorder="1" applyAlignment="1">
      <alignment horizontal="right" vertical="center"/>
    </xf>
    <xf numFmtId="190" fontId="20" fillId="27" borderId="21" xfId="64" applyNumberFormat="1" applyFont="1" applyFill="1" applyBorder="1" applyAlignment="1">
      <alignment horizontal="right" vertical="center" wrapText="1"/>
    </xf>
    <xf numFmtId="176" fontId="20" fillId="0" borderId="21" xfId="52" applyNumberFormat="1" applyFont="1" applyFill="1" applyBorder="1" applyAlignment="1">
      <alignment horizontal="right" vertical="center" wrapText="1"/>
    </xf>
    <xf numFmtId="1" fontId="18" fillId="0" borderId="21" xfId="0" applyNumberFormat="1" applyFont="1" applyFill="1" applyBorder="1" applyAlignment="1">
      <alignment horizontal="right" vertical="center" wrapText="1"/>
    </xf>
    <xf numFmtId="1" fontId="18" fillId="27" borderId="21" xfId="0" applyNumberFormat="1" applyFont="1" applyFill="1" applyBorder="1" applyAlignment="1" quotePrefix="1">
      <alignment horizontal="right" vertical="center" wrapText="1"/>
    </xf>
    <xf numFmtId="3" fontId="111" fillId="30" borderId="21" xfId="0" applyNumberFormat="1" applyFont="1" applyFill="1" applyBorder="1" applyAlignment="1">
      <alignment horizontal="right" vertical="center"/>
    </xf>
    <xf numFmtId="0" fontId="59" fillId="26" borderId="21" xfId="0" applyFont="1" applyFill="1" applyBorder="1" applyAlignment="1">
      <alignment horizontal="center" vertical="center" wrapText="1"/>
    </xf>
    <xf numFmtId="0" fontId="59" fillId="26" borderId="21" xfId="0" applyFont="1" applyFill="1" applyBorder="1" applyAlignment="1">
      <alignment horizontal="center" vertical="center"/>
    </xf>
    <xf numFmtId="0" fontId="59" fillId="0" borderId="0" xfId="0" applyNumberFormat="1" applyFont="1" applyBorder="1" applyAlignment="1">
      <alignment horizontal="center" vertical="center" wrapText="1"/>
    </xf>
    <xf numFmtId="0" fontId="59" fillId="0" borderId="0" xfId="0" applyNumberFormat="1" applyFont="1" applyBorder="1" applyAlignment="1">
      <alignment horizontal="center" vertical="center"/>
    </xf>
    <xf numFmtId="0" fontId="59" fillId="26" borderId="21" xfId="0" applyNumberFormat="1" applyFont="1" applyFill="1" applyBorder="1" applyAlignment="1">
      <alignment horizontal="center" vertical="center" wrapText="1"/>
    </xf>
    <xf numFmtId="0" fontId="59" fillId="0" borderId="17" xfId="0" applyNumberFormat="1" applyFont="1" applyFill="1" applyBorder="1" applyAlignment="1">
      <alignment horizontal="center" vertical="center" wrapText="1"/>
    </xf>
    <xf numFmtId="0" fontId="59" fillId="0" borderId="22" xfId="0" applyNumberFormat="1" applyFont="1" applyFill="1" applyBorder="1" applyAlignment="1">
      <alignment horizontal="center" vertical="center" wrapText="1"/>
    </xf>
    <xf numFmtId="0" fontId="59" fillId="26" borderId="21" xfId="0" applyFont="1" applyFill="1" applyBorder="1" applyAlignment="1">
      <alignment horizontal="center" vertical="center" wrapText="1"/>
    </xf>
    <xf numFmtId="0" fontId="121" fillId="26" borderId="21" xfId="0" applyNumberFormat="1" applyFont="1" applyFill="1" applyBorder="1" applyAlignment="1">
      <alignment horizontal="right" vertical="center" wrapText="1"/>
    </xf>
    <xf numFmtId="0" fontId="59" fillId="26" borderId="17" xfId="0" applyFont="1" applyFill="1" applyBorder="1" applyAlignment="1">
      <alignment horizontal="center" vertical="center"/>
    </xf>
    <xf numFmtId="0" fontId="59" fillId="26" borderId="8" xfId="0" applyFont="1" applyFill="1" applyBorder="1" applyAlignment="1">
      <alignment horizontal="center" vertical="center"/>
    </xf>
    <xf numFmtId="0" fontId="59" fillId="26" borderId="22" xfId="0" applyFont="1" applyFill="1" applyBorder="1" applyAlignment="1">
      <alignment horizontal="center" vertical="center"/>
    </xf>
    <xf numFmtId="0" fontId="121" fillId="26" borderId="17" xfId="0" applyNumberFormat="1" applyFont="1" applyFill="1" applyBorder="1" applyAlignment="1">
      <alignment horizontal="center" vertical="center" wrapText="1"/>
    </xf>
    <xf numFmtId="0" fontId="121" fillId="26" borderId="8" xfId="0" applyNumberFormat="1" applyFont="1" applyFill="1" applyBorder="1" applyAlignment="1">
      <alignment horizontal="center" vertical="center" wrapText="1"/>
    </xf>
    <xf numFmtId="0" fontId="121" fillId="26" borderId="22" xfId="0" applyNumberFormat="1" applyFont="1" applyFill="1" applyBorder="1" applyAlignment="1">
      <alignment horizontal="center" vertical="center" wrapText="1"/>
    </xf>
    <xf numFmtId="0" fontId="122" fillId="26" borderId="17" xfId="0" applyFont="1" applyFill="1" applyBorder="1" applyAlignment="1" quotePrefix="1">
      <alignment horizontal="center" vertical="center"/>
    </xf>
    <xf numFmtId="0" fontId="122" fillId="26" borderId="8" xfId="0" applyFont="1" applyFill="1" applyBorder="1" applyAlignment="1" quotePrefix="1">
      <alignment horizontal="center" vertical="center"/>
    </xf>
    <xf numFmtId="0" fontId="122" fillId="26" borderId="22" xfId="0" applyFont="1" applyFill="1" applyBorder="1" applyAlignment="1" quotePrefix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NumberFormat="1" applyFont="1" applyBorder="1" applyAlignment="1">
      <alignment horizontal="center" vertical="center"/>
    </xf>
    <xf numFmtId="3" fontId="59" fillId="26" borderId="21" xfId="0" applyNumberFormat="1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/>
    </xf>
    <xf numFmtId="49" fontId="59" fillId="26" borderId="17" xfId="0" applyNumberFormat="1" applyFont="1" applyFill="1" applyBorder="1" applyAlignment="1">
      <alignment horizontal="center" vertical="center"/>
    </xf>
    <xf numFmtId="49" fontId="59" fillId="26" borderId="8" xfId="0" applyNumberFormat="1" applyFont="1" applyFill="1" applyBorder="1" applyAlignment="1">
      <alignment horizontal="center" vertical="center"/>
    </xf>
    <xf numFmtId="49" fontId="59" fillId="26" borderId="22" xfId="0" applyNumberFormat="1" applyFont="1" applyFill="1" applyBorder="1" applyAlignment="1">
      <alignment horizontal="center" vertical="center"/>
    </xf>
    <xf numFmtId="0" fontId="59" fillId="26" borderId="17" xfId="0" applyNumberFormat="1" applyFont="1" applyFill="1" applyBorder="1" applyAlignment="1">
      <alignment horizontal="center" vertical="center" wrapText="1"/>
    </xf>
    <xf numFmtId="0" fontId="59" fillId="26" borderId="22" xfId="0" applyNumberFormat="1" applyFont="1" applyFill="1" applyBorder="1" applyAlignment="1">
      <alignment horizontal="center" vertical="center" wrapText="1"/>
    </xf>
    <xf numFmtId="215" fontId="59" fillId="26" borderId="17" xfId="0" applyNumberFormat="1" applyFont="1" applyFill="1" applyBorder="1" applyAlignment="1">
      <alignment horizontal="center" vertical="center"/>
    </xf>
    <xf numFmtId="215" fontId="59" fillId="26" borderId="8" xfId="0" applyNumberFormat="1" applyFont="1" applyFill="1" applyBorder="1" applyAlignment="1">
      <alignment horizontal="center" vertical="center"/>
    </xf>
    <xf numFmtId="215" fontId="59" fillId="26" borderId="22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193" fontId="111" fillId="0" borderId="17" xfId="52" applyNumberFormat="1" applyFont="1" applyFill="1" applyBorder="1" applyAlignment="1">
      <alignment horizontal="center" vertical="center" wrapText="1"/>
    </xf>
    <xf numFmtId="193" fontId="111" fillId="0" borderId="8" xfId="52" applyNumberFormat="1" applyFont="1" applyFill="1" applyBorder="1" applyAlignment="1">
      <alignment horizontal="center" vertical="center" wrapText="1"/>
    </xf>
    <xf numFmtId="193" fontId="111" fillId="0" borderId="22" xfId="52" applyNumberFormat="1" applyFont="1" applyFill="1" applyBorder="1" applyAlignment="1">
      <alignment horizontal="center" vertical="center" wrapText="1"/>
    </xf>
    <xf numFmtId="0" fontId="59" fillId="0" borderId="21" xfId="95" applyNumberFormat="1" applyFont="1" applyFill="1" applyBorder="1" applyAlignment="1">
      <alignment horizontal="center" vertical="center" wrapText="1"/>
      <protection/>
    </xf>
    <xf numFmtId="0" fontId="59" fillId="0" borderId="21" xfId="95" applyFont="1" applyFill="1" applyBorder="1" applyAlignment="1">
      <alignment horizontal="center" vertical="center" wrapText="1"/>
      <protection/>
    </xf>
    <xf numFmtId="0" fontId="59" fillId="0" borderId="21" xfId="95" applyFont="1" applyFill="1" applyBorder="1" applyAlignment="1">
      <alignment horizontal="center" vertical="center"/>
      <protection/>
    </xf>
    <xf numFmtId="0" fontId="59" fillId="0" borderId="0" xfId="95" applyFont="1" applyFill="1" applyAlignment="1">
      <alignment horizontal="center" vertical="center" wrapText="1"/>
      <protection/>
    </xf>
    <xf numFmtId="0" fontId="59" fillId="0" borderId="0" xfId="95" applyFont="1" applyFill="1" applyAlignment="1">
      <alignment horizontal="center" vertical="center"/>
      <protection/>
    </xf>
    <xf numFmtId="0" fontId="63" fillId="0" borderId="0" xfId="95" applyFont="1" applyFill="1" applyAlignment="1">
      <alignment horizontal="center" vertical="center"/>
      <protection/>
    </xf>
    <xf numFmtId="0" fontId="59" fillId="0" borderId="0" xfId="95" applyNumberFormat="1" applyFont="1" applyFill="1" applyAlignment="1">
      <alignment horizontal="center" vertical="center"/>
      <protection/>
    </xf>
    <xf numFmtId="0" fontId="63" fillId="0" borderId="0" xfId="95" applyNumberFormat="1" applyFont="1" applyFill="1" applyAlignment="1">
      <alignment horizontal="center" vertical="center"/>
      <protection/>
    </xf>
    <xf numFmtId="176" fontId="54" fillId="0" borderId="20" xfId="52" applyNumberFormat="1" applyFont="1" applyFill="1" applyBorder="1" applyAlignment="1">
      <alignment horizontal="center" vertical="center" wrapText="1"/>
    </xf>
    <xf numFmtId="176" fontId="54" fillId="0" borderId="8" xfId="52" applyNumberFormat="1" applyFont="1" applyFill="1" applyBorder="1" applyAlignment="1">
      <alignment horizontal="center" vertical="center" wrapText="1"/>
    </xf>
    <xf numFmtId="176" fontId="54" fillId="0" borderId="23" xfId="52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/>
    </xf>
    <xf numFmtId="0" fontId="55" fillId="0" borderId="17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208" fontId="19" fillId="0" borderId="21" xfId="53" applyNumberFormat="1" applyFont="1" applyFill="1" applyBorder="1" applyAlignment="1">
      <alignment horizontal="right" vertical="center" wrapText="1"/>
    </xf>
    <xf numFmtId="208" fontId="59" fillId="26" borderId="21" xfId="0" applyNumberFormat="1" applyFont="1" applyFill="1" applyBorder="1" applyAlignment="1">
      <alignment horizontal="right" vertical="center"/>
    </xf>
    <xf numFmtId="175" fontId="121" fillId="26" borderId="21" xfId="0" applyNumberFormat="1" applyFont="1" applyFill="1" applyBorder="1" applyAlignment="1">
      <alignment horizontal="right" vertical="center"/>
    </xf>
  </cellXfs>
  <cellStyles count="120">
    <cellStyle name="Normal" xfId="0"/>
    <cellStyle name="1" xfId="15"/>
    <cellStyle name="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" xfId="23"/>
    <cellStyle name="4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2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eE­ [0]_INQUIRY ¿μ¾÷AßAø " xfId="44"/>
    <cellStyle name="AeE­_INQUIRY ¿μ¾÷AßAø " xfId="45"/>
    <cellStyle name="AÞ¸¶ [0]_INQUIRY ¿?¾÷AßAø " xfId="46"/>
    <cellStyle name="AÞ¸¶_INQUIRY ¿?¾÷AßAø " xfId="47"/>
    <cellStyle name="Bad" xfId="48"/>
    <cellStyle name="C?AØ_¿?¾÷CoE² " xfId="49"/>
    <cellStyle name="C￥AØ_¿μ¾÷CoE² " xfId="50"/>
    <cellStyle name="Calculation" xfId="51"/>
    <cellStyle name="Comma" xfId="52"/>
    <cellStyle name="Comma [0]" xfId="53"/>
    <cellStyle name="Comma [0] 2" xfId="54"/>
    <cellStyle name="Comma [0] 3" xfId="55"/>
    <cellStyle name="Comma [0] 4" xfId="56"/>
    <cellStyle name="Comma [0] 6" xfId="57"/>
    <cellStyle name="Comma [0] 7" xfId="58"/>
    <cellStyle name="Comma [0] 7 2" xfId="59"/>
    <cellStyle name="Comma 2" xfId="60"/>
    <cellStyle name="Comma 3" xfId="61"/>
    <cellStyle name="Comma 4" xfId="62"/>
    <cellStyle name="Comma 5" xfId="63"/>
    <cellStyle name="Comma 6" xfId="64"/>
    <cellStyle name="Comma 7" xfId="65"/>
    <cellStyle name="Comma 8" xfId="66"/>
    <cellStyle name="Comma 9" xfId="67"/>
    <cellStyle name="Comma0" xfId="68"/>
    <cellStyle name="Currency" xfId="69"/>
    <cellStyle name="Currency [0]" xfId="70"/>
    <cellStyle name="Currency0" xfId="71"/>
    <cellStyle name="Check Cell" xfId="72"/>
    <cellStyle name="Date" xfId="73"/>
    <cellStyle name="Explanatory Text" xfId="74"/>
    <cellStyle name="Fixed" xfId="75"/>
    <cellStyle name="Followed Hyperlink" xfId="76"/>
    <cellStyle name="Good" xfId="77"/>
    <cellStyle name="Header1" xfId="78"/>
    <cellStyle name="Header2" xfId="79"/>
    <cellStyle name="Heading 1" xfId="80"/>
    <cellStyle name="Heading 2" xfId="81"/>
    <cellStyle name="Heading 3" xfId="82"/>
    <cellStyle name="Heading 4" xfId="83"/>
    <cellStyle name="Hyperlink" xfId="84"/>
    <cellStyle name="Input" xfId="85"/>
    <cellStyle name="Linked Cell" xfId="86"/>
    <cellStyle name="Loai CBDT" xfId="87"/>
    <cellStyle name="Loai CT" xfId="88"/>
    <cellStyle name="Loai GD" xfId="89"/>
    <cellStyle name="n" xfId="90"/>
    <cellStyle name="Neutral" xfId="91"/>
    <cellStyle name="Normal - Style1" xfId="92"/>
    <cellStyle name="Normal 2" xfId="93"/>
    <cellStyle name="Normal 3" xfId="94"/>
    <cellStyle name="Normal 4" xfId="95"/>
    <cellStyle name="Normal 5" xfId="96"/>
    <cellStyle name="Normal 6" xfId="97"/>
    <cellStyle name="Normal 7" xfId="98"/>
    <cellStyle name="Normal 7 2" xfId="99"/>
    <cellStyle name="Normal_Sheet2" xfId="100"/>
    <cellStyle name="Normal_Sheet4" xfId="101"/>
    <cellStyle name="Normal_So Van Hoa" xfId="102"/>
    <cellStyle name="Note" xfId="103"/>
    <cellStyle name="Note 2" xfId="104"/>
    <cellStyle name="Output" xfId="105"/>
    <cellStyle name="Percent" xfId="106"/>
    <cellStyle name="Title" xfId="107"/>
    <cellStyle name="Tong so" xfId="108"/>
    <cellStyle name="tong so 1" xfId="109"/>
    <cellStyle name="Total" xfId="110"/>
    <cellStyle name="Warning Text" xfId="111"/>
    <cellStyle name="xuan" xfId="112"/>
    <cellStyle name=" [0.00]_ Att. 1- Cover" xfId="113"/>
    <cellStyle name="_ Att. 1- Cover" xfId="114"/>
    <cellStyle name="?_ Att. 1- Cover" xfId="115"/>
    <cellStyle name="똿뗦먛귟 [0.00]_PRODUCT DETAIL Q1" xfId="116"/>
    <cellStyle name="똿뗦먛귟_PRODUCT DETAIL Q1" xfId="117"/>
    <cellStyle name="믅됞 [0.00]_PRODUCT DETAIL Q1" xfId="118"/>
    <cellStyle name="믅됞_PRODUCT DETAIL Q1" xfId="119"/>
    <cellStyle name="백분율_95" xfId="120"/>
    <cellStyle name="뷭?_BOOKSHIP" xfId="121"/>
    <cellStyle name="콤마 [0]_1202" xfId="122"/>
    <cellStyle name="콤마_1202" xfId="123"/>
    <cellStyle name="통화 [0]_1202" xfId="124"/>
    <cellStyle name="통화_1202" xfId="125"/>
    <cellStyle name="표준_(정보부문)월별인원계획" xfId="126"/>
    <cellStyle name="표준_kc-elec system check list" xfId="127"/>
    <cellStyle name="一般_00Q3902REV.1" xfId="128"/>
    <cellStyle name="千分位[0]_00Q3902REV.1" xfId="129"/>
    <cellStyle name="千分位_00Q3902REV.1" xfId="130"/>
    <cellStyle name="貨幣 [0]_00Q3902REV.1" xfId="131"/>
    <cellStyle name="貨幣[0]_BRE" xfId="132"/>
    <cellStyle name="貨幣_00Q3902REV.1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161925</xdr:rowOff>
    </xdr:from>
    <xdr:to>
      <xdr:col>1</xdr:col>
      <xdr:colOff>876300</xdr:colOff>
      <xdr:row>1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28600" y="3238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nual%20SEDP\2012\KH%202012\Phu%20luc%20KH2012%20bao%20cao%20Quoc%20hoi%20FINAL%2020111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sers\Administrator\Downloads\Annual%20SEDP\2012\KH%202012\Phu%20luc%20KH2012%20bao%20cao%20Quoc%20hoi%20FINAL%2020111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a"/>
      <sheetName val="B.1 - TH"/>
      <sheetName val="B.2. TL,TD"/>
      <sheetName val="B.3 PT-CL"/>
      <sheetName val="B.3. NL,TS"/>
      <sheetName val="B.4.CN"/>
      <sheetName val="B.5. DV"/>
      <sheetName val="B.6 XNK"/>
      <sheetName val="B.7. GDDT"/>
      <sheetName val="B.8. LD,VH,YT,XH"/>
      <sheetName val="B.9. VDTPT"/>
      <sheetName val="B.10. NSNN"/>
      <sheetName val="B.11 PTDN"/>
      <sheetName val="12. DTN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a"/>
      <sheetName val="B.1 - TH"/>
      <sheetName val="B.2. TL,TD"/>
      <sheetName val="B.3 PT-CL"/>
      <sheetName val="B.3. NL,TS"/>
      <sheetName val="B.4.CN"/>
      <sheetName val="B.5. DV"/>
      <sheetName val="B.6 XNK"/>
      <sheetName val="B.7. GDDT"/>
      <sheetName val="B.8. LD,VH,YT,XH"/>
      <sheetName val="B.9. VDTPT"/>
      <sheetName val="B.10. NSNN"/>
      <sheetName val="B.11 PTDN"/>
      <sheetName val="12. DTN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tabSelected="1" zoomScale="115" zoomScaleNormal="115" zoomScalePageLayoutView="0" workbookViewId="0" topLeftCell="A55">
      <selection activeCell="G69" sqref="G69:G70"/>
    </sheetView>
  </sheetViews>
  <sheetFormatPr defaultColWidth="9.140625" defaultRowHeight="12.75"/>
  <cols>
    <col min="1" max="1" width="3.421875" style="401" customWidth="1"/>
    <col min="2" max="2" width="33.28125" style="400" customWidth="1"/>
    <col min="3" max="3" width="10.140625" style="376" customWidth="1"/>
    <col min="4" max="4" width="10.140625" style="45" customWidth="1"/>
    <col min="5" max="5" width="10.140625" style="376" customWidth="1"/>
    <col min="6" max="7" width="10.140625" style="377" customWidth="1"/>
    <col min="8" max="9" width="9.421875" style="377" customWidth="1"/>
    <col min="10" max="10" width="7.421875" style="379" customWidth="1"/>
    <col min="11" max="11" width="9.140625" style="378" customWidth="1"/>
    <col min="12" max="12" width="10.28125" style="378" customWidth="1"/>
    <col min="13" max="16384" width="9.140625" style="378" customWidth="1"/>
  </cols>
  <sheetData>
    <row r="1" spans="1:10" ht="12.75">
      <c r="A1" s="741" t="s">
        <v>352</v>
      </c>
      <c r="B1" s="742"/>
      <c r="H1" s="738" t="s">
        <v>452</v>
      </c>
      <c r="I1" s="738"/>
      <c r="J1" s="738"/>
    </row>
    <row r="2" spans="1:2" ht="12.75">
      <c r="A2" s="742"/>
      <c r="B2" s="742"/>
    </row>
    <row r="3" spans="1:2" ht="11.25" customHeight="1">
      <c r="A3" s="375"/>
      <c r="B3" s="375"/>
    </row>
    <row r="4" spans="1:10" s="380" customFormat="1" ht="33.75" customHeight="1">
      <c r="A4" s="722" t="s">
        <v>528</v>
      </c>
      <c r="B4" s="723"/>
      <c r="C4" s="723"/>
      <c r="D4" s="723"/>
      <c r="E4" s="723"/>
      <c r="F4" s="723"/>
      <c r="G4" s="723"/>
      <c r="H4" s="723"/>
      <c r="I4" s="723"/>
      <c r="J4" s="723"/>
    </row>
    <row r="5" spans="1:10" s="46" customFormat="1" ht="12.75">
      <c r="A5" s="739" t="s">
        <v>529</v>
      </c>
      <c r="B5" s="739"/>
      <c r="C5" s="739"/>
      <c r="D5" s="739"/>
      <c r="E5" s="739"/>
      <c r="F5" s="739"/>
      <c r="G5" s="739"/>
      <c r="H5" s="739"/>
      <c r="I5" s="739"/>
      <c r="J5" s="739"/>
    </row>
    <row r="6" spans="1:2" ht="7.5" customHeight="1">
      <c r="A6" s="381"/>
      <c r="B6" s="382"/>
    </row>
    <row r="7" spans="1:10" s="46" customFormat="1" ht="18.75" customHeight="1">
      <c r="A7" s="720" t="s">
        <v>350</v>
      </c>
      <c r="B7" s="724" t="s">
        <v>50</v>
      </c>
      <c r="C7" s="740" t="s">
        <v>451</v>
      </c>
      <c r="D7" s="724" t="s">
        <v>487</v>
      </c>
      <c r="E7" s="746" t="s">
        <v>488</v>
      </c>
      <c r="F7" s="746" t="s">
        <v>489</v>
      </c>
      <c r="G7" s="727" t="s">
        <v>486</v>
      </c>
      <c r="H7" s="725" t="s">
        <v>525</v>
      </c>
      <c r="I7" s="725" t="s">
        <v>526</v>
      </c>
      <c r="J7" s="724" t="s">
        <v>353</v>
      </c>
    </row>
    <row r="8" spans="1:10" s="46" customFormat="1" ht="19.5" customHeight="1">
      <c r="A8" s="721"/>
      <c r="B8" s="724"/>
      <c r="C8" s="740"/>
      <c r="D8" s="724"/>
      <c r="E8" s="747"/>
      <c r="F8" s="747"/>
      <c r="G8" s="727"/>
      <c r="H8" s="726"/>
      <c r="I8" s="726"/>
      <c r="J8" s="724"/>
    </row>
    <row r="9" spans="1:10" s="46" customFormat="1" ht="12.75">
      <c r="A9" s="343" t="s">
        <v>58</v>
      </c>
      <c r="B9" s="52" t="s">
        <v>354</v>
      </c>
      <c r="C9" s="344"/>
      <c r="D9" s="344"/>
      <c r="E9" s="344"/>
      <c r="F9" s="342"/>
      <c r="G9" s="383"/>
      <c r="H9" s="342"/>
      <c r="I9" s="342"/>
      <c r="J9" s="342"/>
    </row>
    <row r="10" spans="1:10" s="384" customFormat="1" ht="25.5">
      <c r="A10" s="743">
        <v>1</v>
      </c>
      <c r="B10" s="48" t="s">
        <v>540</v>
      </c>
      <c r="C10" s="47" t="s">
        <v>54</v>
      </c>
      <c r="D10" s="227">
        <v>9.9</v>
      </c>
      <c r="E10" s="335" t="s">
        <v>450</v>
      </c>
      <c r="F10" s="42">
        <f>F15/D15*100-100</f>
        <v>10.278482455392066</v>
      </c>
      <c r="G10" s="42">
        <f>'Chi tieu KT'!G8/'Chi tieu KT'!F8*100-100</f>
        <v>10.402357237910522</v>
      </c>
      <c r="H10" s="299"/>
      <c r="I10" s="299"/>
      <c r="J10" s="336"/>
    </row>
    <row r="11" spans="1:10" s="385" customFormat="1" ht="12.75">
      <c r="A11" s="744"/>
      <c r="B11" s="345" t="s">
        <v>342</v>
      </c>
      <c r="C11" s="346" t="s">
        <v>54</v>
      </c>
      <c r="D11" s="299">
        <v>13.14</v>
      </c>
      <c r="E11" s="348" t="s">
        <v>490</v>
      </c>
      <c r="F11" s="299">
        <f>F17/D17*100-100</f>
        <v>12.02204755296161</v>
      </c>
      <c r="G11" s="299">
        <f>G17/F17*100-100</f>
        <v>11.976416083477574</v>
      </c>
      <c r="H11" s="299"/>
      <c r="I11" s="299"/>
      <c r="J11" s="336"/>
    </row>
    <row r="12" spans="1:10" s="386" customFormat="1" ht="12.75">
      <c r="A12" s="744"/>
      <c r="B12" s="349" t="s">
        <v>358</v>
      </c>
      <c r="C12" s="346" t="s">
        <v>54</v>
      </c>
      <c r="D12" s="350">
        <v>14.96</v>
      </c>
      <c r="E12" s="348" t="s">
        <v>530</v>
      </c>
      <c r="F12" s="299">
        <f>'NN-CN-DV'!F191/'NN-CN-DV'!D191*100-100</f>
        <v>12.832456768564356</v>
      </c>
      <c r="G12" s="299">
        <f>'NN-CN-DV'!G191/'NN-CN-DV'!F191*100-100</f>
        <v>12.481778071997283</v>
      </c>
      <c r="H12" s="299"/>
      <c r="I12" s="299"/>
      <c r="J12" s="340"/>
    </row>
    <row r="13" spans="1:10" s="385" customFormat="1" ht="13.5">
      <c r="A13" s="744"/>
      <c r="B13" s="351" t="s">
        <v>465</v>
      </c>
      <c r="C13" s="346" t="s">
        <v>54</v>
      </c>
      <c r="D13" s="299">
        <v>6.69</v>
      </c>
      <c r="E13" s="348" t="s">
        <v>492</v>
      </c>
      <c r="F13" s="299">
        <f>F16/D16*100-100</f>
        <v>7.582432664264928</v>
      </c>
      <c r="G13" s="299">
        <f>G16/F16*100-100</f>
        <v>6.252132840481025</v>
      </c>
      <c r="H13" s="299"/>
      <c r="I13" s="299"/>
      <c r="J13" s="336"/>
    </row>
    <row r="14" spans="1:10" s="385" customFormat="1" ht="12.75">
      <c r="A14" s="745"/>
      <c r="B14" s="345" t="s">
        <v>343</v>
      </c>
      <c r="C14" s="346" t="s">
        <v>54</v>
      </c>
      <c r="D14" s="299">
        <v>2.99</v>
      </c>
      <c r="E14" s="348" t="s">
        <v>491</v>
      </c>
      <c r="F14" s="299">
        <f>F18/D18*100-100</f>
        <v>7.2036881019349295</v>
      </c>
      <c r="G14" s="299">
        <f>G18/F18*100-100</f>
        <v>9.400000000000006</v>
      </c>
      <c r="H14" s="299"/>
      <c r="I14" s="299"/>
      <c r="J14" s="340"/>
    </row>
    <row r="15" spans="1:10" s="387" customFormat="1" ht="18.75" customHeight="1">
      <c r="A15" s="748" t="s">
        <v>355</v>
      </c>
      <c r="B15" s="49" t="s">
        <v>534</v>
      </c>
      <c r="C15" s="50" t="s">
        <v>12</v>
      </c>
      <c r="D15" s="370">
        <f>D16+D17+D18</f>
        <v>5720.503999999999</v>
      </c>
      <c r="E15" s="370">
        <f>E16+E17+E18</f>
        <v>6308.045</v>
      </c>
      <c r="F15" s="370">
        <f>F16+F17+F18</f>
        <v>6308.485000000001</v>
      </c>
      <c r="G15" s="370">
        <f>G16+G17+G18</f>
        <v>6964.716146000001</v>
      </c>
      <c r="H15" s="352">
        <f>F15/D15*100</f>
        <v>110.27848245539207</v>
      </c>
      <c r="I15" s="352">
        <f>F15/E15*100</f>
        <v>100.00697521973925</v>
      </c>
      <c r="J15" s="337"/>
    </row>
    <row r="16" spans="1:10" s="387" customFormat="1" ht="13.5">
      <c r="A16" s="749"/>
      <c r="B16" s="353" t="s">
        <v>465</v>
      </c>
      <c r="C16" s="354" t="s">
        <v>12</v>
      </c>
      <c r="D16" s="488">
        <f>'Chi tieu KT'!D9</f>
        <v>1165.8</v>
      </c>
      <c r="E16" s="489">
        <f>'Chi tieu KT'!E9</f>
        <v>1228.956</v>
      </c>
      <c r="F16" s="489">
        <f>'Chi tieu KT'!F9</f>
        <v>1254.1960000000004</v>
      </c>
      <c r="G16" s="489">
        <f>'Chi tieu KT'!G9</f>
        <v>1332.61</v>
      </c>
      <c r="H16" s="299">
        <f aca="true" t="shared" si="0" ref="H16:H62">F16/D16*100</f>
        <v>107.58243266426493</v>
      </c>
      <c r="I16" s="299">
        <f aca="true" t="shared" si="1" ref="I16:I62">F16/E16*100</f>
        <v>102.05377572508702</v>
      </c>
      <c r="J16" s="337"/>
    </row>
    <row r="17" spans="1:10" s="387" customFormat="1" ht="12.75">
      <c r="A17" s="749"/>
      <c r="B17" s="355" t="s">
        <v>342</v>
      </c>
      <c r="C17" s="354" t="s">
        <v>12</v>
      </c>
      <c r="D17" s="488">
        <f>'Chi tieu KT'!D10</f>
        <v>3558.8529999999996</v>
      </c>
      <c r="E17" s="489">
        <f>'Chi tieu KT'!E10</f>
        <v>3988.7000000000003</v>
      </c>
      <c r="F17" s="489">
        <f>'Chi tieu KT'!F10</f>
        <v>3986.7000000000003</v>
      </c>
      <c r="G17" s="489">
        <f>'Chi tieu KT'!G10</f>
        <v>4464.163780000001</v>
      </c>
      <c r="H17" s="299">
        <f t="shared" si="0"/>
        <v>112.02204755296161</v>
      </c>
      <c r="I17" s="299">
        <f t="shared" si="1"/>
        <v>99.9498583498383</v>
      </c>
      <c r="J17" s="337"/>
    </row>
    <row r="18" spans="1:10" s="387" customFormat="1" ht="12.75">
      <c r="A18" s="750"/>
      <c r="B18" s="355" t="s">
        <v>343</v>
      </c>
      <c r="C18" s="354" t="s">
        <v>12</v>
      </c>
      <c r="D18" s="488">
        <f>'Chi tieu KT'!D11</f>
        <v>995.851</v>
      </c>
      <c r="E18" s="489">
        <f>'Chi tieu KT'!E11</f>
        <v>1090.389</v>
      </c>
      <c r="F18" s="489">
        <f>'NN-CN-DV'!F227</f>
        <v>1067.589</v>
      </c>
      <c r="G18" s="489">
        <f>'Chi tieu KT'!G11</f>
        <v>1167.942366</v>
      </c>
      <c r="H18" s="299">
        <f t="shared" si="0"/>
        <v>107.20368810193493</v>
      </c>
      <c r="I18" s="299">
        <f t="shared" si="1"/>
        <v>97.90900311723615</v>
      </c>
      <c r="J18" s="337"/>
    </row>
    <row r="19" spans="1:10" s="385" customFormat="1" ht="12.75">
      <c r="A19" s="743" t="s">
        <v>356</v>
      </c>
      <c r="B19" s="52" t="s">
        <v>535</v>
      </c>
      <c r="C19" s="47" t="s">
        <v>12</v>
      </c>
      <c r="D19" s="490">
        <f>D20+D21+D22</f>
        <v>9618.899000000001</v>
      </c>
      <c r="E19" s="490">
        <f>E20+E21+E22</f>
        <v>10599.061000000002</v>
      </c>
      <c r="F19" s="490">
        <f>F20+F21+F22</f>
        <v>10674.336</v>
      </c>
      <c r="G19" s="490">
        <f>G20+G21+G22</f>
        <v>11688.042525</v>
      </c>
      <c r="H19" s="352">
        <f t="shared" si="0"/>
        <v>110.97253438257329</v>
      </c>
      <c r="I19" s="352">
        <f t="shared" si="1"/>
        <v>100.71020442282574</v>
      </c>
      <c r="J19" s="336"/>
    </row>
    <row r="20" spans="1:10" s="385" customFormat="1" ht="13.5">
      <c r="A20" s="744"/>
      <c r="B20" s="351" t="s">
        <v>465</v>
      </c>
      <c r="C20" s="346" t="s">
        <v>12</v>
      </c>
      <c r="D20" s="488">
        <f>'Chi tieu KT'!D15</f>
        <v>2086.3</v>
      </c>
      <c r="E20" s="488">
        <f>'Chi tieu KT'!E15</f>
        <v>2206.967</v>
      </c>
      <c r="F20" s="491">
        <f>'NN-CN-DV'!F16</f>
        <v>2249.2419999999997</v>
      </c>
      <c r="G20" s="491">
        <f>'NN-CN-DV'!G16</f>
        <v>2322.6499999999996</v>
      </c>
      <c r="H20" s="299">
        <f t="shared" si="0"/>
        <v>107.81009442553801</v>
      </c>
      <c r="I20" s="299">
        <f t="shared" si="1"/>
        <v>101.91552479035705</v>
      </c>
      <c r="J20" s="336"/>
    </row>
    <row r="21" spans="1:10" s="385" customFormat="1" ht="12.75">
      <c r="A21" s="744"/>
      <c r="B21" s="345" t="s">
        <v>342</v>
      </c>
      <c r="C21" s="346" t="s">
        <v>12</v>
      </c>
      <c r="D21" s="488">
        <f>'Chi tieu KT'!D16</f>
        <v>5959.155000000001</v>
      </c>
      <c r="E21" s="488">
        <f>'Chi tieu KT'!E16</f>
        <v>6667.099</v>
      </c>
      <c r="F21" s="491">
        <f>'NN-CN-DV'!F172</f>
        <v>6720.099</v>
      </c>
      <c r="G21" s="491">
        <f>'NN-CN-DV'!G172</f>
        <v>7498.423000000001</v>
      </c>
      <c r="H21" s="299">
        <f t="shared" si="0"/>
        <v>112.76932719487914</v>
      </c>
      <c r="I21" s="299">
        <f t="shared" si="1"/>
        <v>100.79494844759319</v>
      </c>
      <c r="J21" s="336"/>
    </row>
    <row r="22" spans="1:10" s="385" customFormat="1" ht="12.75">
      <c r="A22" s="745"/>
      <c r="B22" s="345" t="s">
        <v>343</v>
      </c>
      <c r="C22" s="346" t="s">
        <v>12</v>
      </c>
      <c r="D22" s="488">
        <f>'Chi tieu KT'!D17</f>
        <v>1573.444</v>
      </c>
      <c r="E22" s="488">
        <f>'Chi tieu KT'!E17</f>
        <v>1724.995</v>
      </c>
      <c r="F22" s="491">
        <f>'NN-CN-DV'!F228</f>
        <v>1704.995</v>
      </c>
      <c r="G22" s="491">
        <f>'NN-CN-DV'!G228</f>
        <v>1866.9695249999997</v>
      </c>
      <c r="H22" s="299">
        <f t="shared" si="0"/>
        <v>108.36070428944404</v>
      </c>
      <c r="I22" s="299">
        <f t="shared" si="1"/>
        <v>98.84057634949667</v>
      </c>
      <c r="J22" s="336"/>
    </row>
    <row r="23" spans="1:10" s="388" customFormat="1" ht="12.75">
      <c r="A23" s="729">
        <v>4</v>
      </c>
      <c r="B23" s="51" t="s">
        <v>536</v>
      </c>
      <c r="C23" s="343" t="s">
        <v>54</v>
      </c>
      <c r="D23" s="338">
        <f>'Chi tieu KT'!D21</f>
        <v>100</v>
      </c>
      <c r="E23" s="339">
        <v>100</v>
      </c>
      <c r="F23" s="43">
        <f>F24+F25+F26</f>
        <v>100.00000000000001</v>
      </c>
      <c r="G23" s="43">
        <f>G24+G25+G26</f>
        <v>99.99999999999999</v>
      </c>
      <c r="H23" s="299"/>
      <c r="I23" s="299"/>
      <c r="J23" s="340"/>
    </row>
    <row r="24" spans="1:10" s="389" customFormat="1" ht="13.5">
      <c r="A24" s="730"/>
      <c r="B24" s="351" t="s">
        <v>465</v>
      </c>
      <c r="C24" s="346" t="s">
        <v>54</v>
      </c>
      <c r="D24" s="357">
        <f>'Chi tieu KT'!D22</f>
        <v>21.68959254068475</v>
      </c>
      <c r="E24" s="357">
        <f>'Chi tieu KT'!E22</f>
        <v>20.822287936638915</v>
      </c>
      <c r="F24" s="358">
        <f>'Chi tieu KT'!F22</f>
        <v>21.071493346284022</v>
      </c>
      <c r="G24" s="358">
        <f>'Chi tieu KT'!G22</f>
        <v>19.87201873223848</v>
      </c>
      <c r="H24" s="299"/>
      <c r="I24" s="299"/>
      <c r="J24" s="336"/>
    </row>
    <row r="25" spans="1:10" s="389" customFormat="1" ht="12.75">
      <c r="A25" s="730"/>
      <c r="B25" s="345" t="s">
        <v>342</v>
      </c>
      <c r="C25" s="346" t="s">
        <v>54</v>
      </c>
      <c r="D25" s="357">
        <f>'Chi tieu KT'!D23</f>
        <v>61.95256858399283</v>
      </c>
      <c r="E25" s="357">
        <f>'Chi tieu KT'!E23</f>
        <v>62.90273260999252</v>
      </c>
      <c r="F25" s="358">
        <f>'Chi tieu KT'!F23</f>
        <v>62.955663003300636</v>
      </c>
      <c r="G25" s="358">
        <f>'Chi tieu KT'!G23</f>
        <v>64.15465193561144</v>
      </c>
      <c r="H25" s="299"/>
      <c r="I25" s="299"/>
      <c r="J25" s="336"/>
    </row>
    <row r="26" spans="1:10" s="389" customFormat="1" ht="12.75">
      <c r="A26" s="731"/>
      <c r="B26" s="345" t="s">
        <v>343</v>
      </c>
      <c r="C26" s="346" t="s">
        <v>54</v>
      </c>
      <c r="D26" s="357">
        <f>'Chi tieu KT'!D24</f>
        <v>16.35783887532242</v>
      </c>
      <c r="E26" s="357">
        <f>'Chi tieu KT'!E24</f>
        <v>16.274979453368555</v>
      </c>
      <c r="F26" s="358">
        <f>'Chi tieu KT'!F24</f>
        <v>15.972843650415353</v>
      </c>
      <c r="G26" s="358">
        <f>'Chi tieu KT'!G24</f>
        <v>15.973329332150076</v>
      </c>
      <c r="H26" s="299"/>
      <c r="I26" s="299"/>
      <c r="J26" s="336"/>
    </row>
    <row r="27" spans="1:10" s="46" customFormat="1" ht="12.75">
      <c r="A27" s="343">
        <v>5</v>
      </c>
      <c r="B27" s="52" t="s">
        <v>360</v>
      </c>
      <c r="C27" s="47" t="s">
        <v>79</v>
      </c>
      <c r="D27" s="370">
        <f>'NN-CN-DV'!D28</f>
        <v>27374</v>
      </c>
      <c r="E27" s="370">
        <f>'NN-CN-DV'!E28</f>
        <v>27405.26</v>
      </c>
      <c r="F27" s="370">
        <f>'NN-CN-DV'!F28</f>
        <v>27672</v>
      </c>
      <c r="G27" s="370">
        <f>'NN-CN-DV'!G28</f>
        <v>27921.1</v>
      </c>
      <c r="H27" s="352">
        <f t="shared" si="0"/>
        <v>101.08862424198144</v>
      </c>
      <c r="I27" s="352">
        <f t="shared" si="1"/>
        <v>100.97331680122721</v>
      </c>
      <c r="J27" s="403"/>
    </row>
    <row r="28" spans="1:10" s="390" customFormat="1" ht="12.75">
      <c r="A28" s="729">
        <v>6</v>
      </c>
      <c r="B28" s="51" t="s">
        <v>359</v>
      </c>
      <c r="C28" s="53"/>
      <c r="D28" s="44"/>
      <c r="E28" s="44"/>
      <c r="F28" s="44"/>
      <c r="G28" s="44"/>
      <c r="H28" s="299"/>
      <c r="I28" s="299"/>
      <c r="J28" s="336"/>
    </row>
    <row r="29" spans="1:10" s="391" customFormat="1" ht="12.75">
      <c r="A29" s="730"/>
      <c r="B29" s="359" t="s">
        <v>422</v>
      </c>
      <c r="C29" s="297" t="s">
        <v>466</v>
      </c>
      <c r="D29" s="360">
        <f>'NN-CN-DV'!D136</f>
        <v>2.2</v>
      </c>
      <c r="E29" s="360">
        <f>'NN-CN-DV'!E136</f>
        <v>2.06</v>
      </c>
      <c r="F29" s="298">
        <f>'NN-CN-DV'!F136</f>
        <v>1.93</v>
      </c>
      <c r="G29" s="298">
        <f>'NN-CN-DV'!G136</f>
        <v>1.61</v>
      </c>
      <c r="H29" s="299">
        <f t="shared" si="0"/>
        <v>87.72727272727272</v>
      </c>
      <c r="I29" s="299">
        <f t="shared" si="1"/>
        <v>93.6893203883495</v>
      </c>
      <c r="J29" s="341"/>
    </row>
    <row r="30" spans="1:10" s="391" customFormat="1" ht="12.75">
      <c r="A30" s="730"/>
      <c r="B30" s="359" t="s">
        <v>423</v>
      </c>
      <c r="C30" s="297" t="s">
        <v>466</v>
      </c>
      <c r="D30" s="360">
        <f>'NN-CN-DV'!D137</f>
        <v>2.3</v>
      </c>
      <c r="E30" s="360">
        <f>'NN-CN-DV'!E137</f>
        <v>2.4</v>
      </c>
      <c r="F30" s="298">
        <f>'NN-CN-DV'!F137</f>
        <v>2.4</v>
      </c>
      <c r="G30" s="298">
        <f>'NN-CN-DV'!G137</f>
        <v>2.5</v>
      </c>
      <c r="H30" s="299">
        <f t="shared" si="0"/>
        <v>104.34782608695652</v>
      </c>
      <c r="I30" s="299">
        <f t="shared" si="1"/>
        <v>100</v>
      </c>
      <c r="J30" s="341"/>
    </row>
    <row r="31" spans="1:10" s="391" customFormat="1" ht="12.75">
      <c r="A31" s="730"/>
      <c r="B31" s="359" t="s">
        <v>424</v>
      </c>
      <c r="C31" s="297" t="s">
        <v>466</v>
      </c>
      <c r="D31" s="360">
        <f>'NN-CN-DV'!D139</f>
        <v>32.6</v>
      </c>
      <c r="E31" s="360">
        <f>'NN-CN-DV'!E139</f>
        <v>36.5</v>
      </c>
      <c r="F31" s="298">
        <f>'NN-CN-DV'!F139</f>
        <v>36.5</v>
      </c>
      <c r="G31" s="298">
        <f>'NN-CN-DV'!G139</f>
        <v>45</v>
      </c>
      <c r="H31" s="299">
        <f t="shared" si="0"/>
        <v>111.96319018404908</v>
      </c>
      <c r="I31" s="299">
        <f t="shared" si="1"/>
        <v>100</v>
      </c>
      <c r="J31" s="341"/>
    </row>
    <row r="32" spans="1:10" s="391" customFormat="1" ht="12.75">
      <c r="A32" s="730"/>
      <c r="B32" s="359" t="s">
        <v>425</v>
      </c>
      <c r="C32" s="297" t="s">
        <v>467</v>
      </c>
      <c r="D32" s="360">
        <f>'NN-CN-DV'!D143</f>
        <v>0.964</v>
      </c>
      <c r="E32" s="360">
        <f>'NN-CN-DV'!E143</f>
        <v>0.964</v>
      </c>
      <c r="F32" s="298">
        <f>'NN-CN-DV'!F143</f>
        <v>0.964</v>
      </c>
      <c r="G32" s="298">
        <f>'NN-CN-DV'!G143</f>
        <v>0.97</v>
      </c>
      <c r="H32" s="299">
        <f t="shared" si="0"/>
        <v>100</v>
      </c>
      <c r="I32" s="299">
        <f t="shared" si="1"/>
        <v>100</v>
      </c>
      <c r="J32" s="341"/>
    </row>
    <row r="33" spans="1:10" s="390" customFormat="1" ht="12.75">
      <c r="A33" s="731"/>
      <c r="B33" s="361" t="s">
        <v>361</v>
      </c>
      <c r="C33" s="362" t="s">
        <v>457</v>
      </c>
      <c r="D33" s="363">
        <f>'NN-CN-DV'!D147</f>
        <v>10.145</v>
      </c>
      <c r="E33" s="364">
        <f>'NN-CN-DV'!E147</f>
        <v>10.551</v>
      </c>
      <c r="F33" s="356">
        <f>'NN-CN-DV'!F147</f>
        <v>10.551</v>
      </c>
      <c r="G33" s="356">
        <f>'NN-CN-DV'!G147</f>
        <v>11</v>
      </c>
      <c r="H33" s="299">
        <f t="shared" si="0"/>
        <v>104.0019714144899</v>
      </c>
      <c r="I33" s="299">
        <f t="shared" si="1"/>
        <v>100</v>
      </c>
      <c r="J33" s="341"/>
    </row>
    <row r="34" spans="1:10" s="390" customFormat="1" ht="12.75">
      <c r="A34" s="343" t="s">
        <v>73</v>
      </c>
      <c r="B34" s="51" t="s">
        <v>504</v>
      </c>
      <c r="C34" s="343"/>
      <c r="D34" s="339"/>
      <c r="E34" s="339"/>
      <c r="F34" s="44"/>
      <c r="G34" s="44"/>
      <c r="H34" s="299"/>
      <c r="I34" s="299"/>
      <c r="J34" s="341"/>
    </row>
    <row r="35" spans="1:10" s="46" customFormat="1" ht="12.75">
      <c r="A35" s="729">
        <v>1</v>
      </c>
      <c r="B35" s="51" t="s">
        <v>362</v>
      </c>
      <c r="C35" s="365" t="s">
        <v>466</v>
      </c>
      <c r="D35" s="788">
        <f>'Xa hoi'!D9</f>
        <v>77.217</v>
      </c>
      <c r="E35" s="788">
        <f>'Xa hoi'!E9</f>
        <v>78.542</v>
      </c>
      <c r="F35" s="788">
        <f>'Xa hoi'!F9</f>
        <v>78.542</v>
      </c>
      <c r="G35" s="788">
        <f>'Xa hoi'!G9</f>
        <v>80.177</v>
      </c>
      <c r="H35" s="299">
        <f t="shared" si="0"/>
        <v>101.7159433803437</v>
      </c>
      <c r="I35" s="299">
        <f t="shared" si="1"/>
        <v>100</v>
      </c>
      <c r="J35" s="341"/>
    </row>
    <row r="36" spans="1:10" s="392" customFormat="1" ht="12.75">
      <c r="A36" s="730"/>
      <c r="B36" s="345" t="s">
        <v>96</v>
      </c>
      <c r="C36" s="366" t="s">
        <v>6</v>
      </c>
      <c r="D36" s="367" t="e">
        <f>'Xa hoi'!#REF!</f>
        <v>#REF!</v>
      </c>
      <c r="E36" s="358" t="str">
        <f>'Xa hoi'!E14</f>
        <v>1,87</v>
      </c>
      <c r="F36" s="358" t="str">
        <f>'Xa hoi'!F14</f>
        <v>1,87</v>
      </c>
      <c r="G36" s="358" t="str">
        <f>'Xa hoi'!G14</f>
        <v>1,87</v>
      </c>
      <c r="H36" s="299"/>
      <c r="I36" s="299"/>
      <c r="J36" s="336"/>
    </row>
    <row r="37" spans="1:10" s="392" customFormat="1" ht="12.75">
      <c r="A37" s="730"/>
      <c r="B37" s="345" t="s">
        <v>357</v>
      </c>
      <c r="C37" s="368" t="s">
        <v>13</v>
      </c>
      <c r="D37" s="369" t="s">
        <v>449</v>
      </c>
      <c r="E37" s="369" t="s">
        <v>449</v>
      </c>
      <c r="F37" s="369" t="s">
        <v>449</v>
      </c>
      <c r="G37" s="369" t="s">
        <v>460</v>
      </c>
      <c r="H37" s="299"/>
      <c r="I37" s="299"/>
      <c r="J37" s="336"/>
    </row>
    <row r="38" spans="1:10" s="392" customFormat="1" ht="12.75">
      <c r="A38" s="731"/>
      <c r="B38" s="345" t="s">
        <v>493</v>
      </c>
      <c r="C38" s="297" t="s">
        <v>54</v>
      </c>
      <c r="D38" s="347">
        <f>'Xa hoi'!D15</f>
        <v>1.55</v>
      </c>
      <c r="E38" s="347">
        <f>'Xa hoi'!E15</f>
        <v>1.23</v>
      </c>
      <c r="F38" s="347" t="str">
        <f>'Xa hoi'!F15</f>
        <v>0,98</v>
      </c>
      <c r="G38" s="347">
        <f>'Xa hoi'!G15</f>
        <v>1</v>
      </c>
      <c r="H38" s="299"/>
      <c r="I38" s="299"/>
      <c r="J38" s="336"/>
    </row>
    <row r="39" spans="1:10" s="498" customFormat="1" ht="12.75">
      <c r="A39" s="735">
        <v>2</v>
      </c>
      <c r="B39" s="494" t="s">
        <v>520</v>
      </c>
      <c r="C39" s="495"/>
      <c r="D39" s="477"/>
      <c r="E39" s="477"/>
      <c r="F39" s="478"/>
      <c r="G39" s="478"/>
      <c r="H39" s="496"/>
      <c r="I39" s="496"/>
      <c r="J39" s="497"/>
    </row>
    <row r="40" spans="1:10" s="498" customFormat="1" ht="12.75">
      <c r="A40" s="736"/>
      <c r="B40" s="499" t="str">
        <f>'Xa hoi'!B89</f>
        <v>  - Tổng số học sinh đầu năm học</v>
      </c>
      <c r="C40" s="500" t="str">
        <f>'Xa hoi'!C89</f>
        <v>Học sinh</v>
      </c>
      <c r="D40" s="474">
        <f>'Xa hoi'!D89</f>
        <v>19022</v>
      </c>
      <c r="E40" s="475">
        <f>'Xa hoi'!E89</f>
        <v>22469</v>
      </c>
      <c r="F40" s="475">
        <f>'Xa hoi'!F89</f>
        <v>22333</v>
      </c>
      <c r="G40" s="475">
        <f>'Xa hoi'!G89</f>
        <v>22503</v>
      </c>
      <c r="H40" s="496">
        <f t="shared" si="0"/>
        <v>117.40616128693094</v>
      </c>
      <c r="I40" s="496">
        <f t="shared" si="1"/>
        <v>99.39472161644933</v>
      </c>
      <c r="J40" s="501"/>
    </row>
    <row r="41" spans="1:10" s="498" customFormat="1" ht="25.5">
      <c r="A41" s="736"/>
      <c r="B41" s="499" t="str">
        <f>'Xa hoi'!B97</f>
        <v>  - Tỷ lệ trẻ em trong độ tuổi đi học mẫu giáo</v>
      </c>
      <c r="C41" s="500" t="str">
        <f>'Xa hoi'!C97</f>
        <v>%</v>
      </c>
      <c r="D41" s="474">
        <f>'Xa hoi'!D97</f>
        <v>99.8</v>
      </c>
      <c r="E41" s="475">
        <f>'Xa hoi'!E97</f>
        <v>100</v>
      </c>
      <c r="F41" s="475">
        <f>'Xa hoi'!F97</f>
        <v>100</v>
      </c>
      <c r="G41" s="475">
        <f>'Xa hoi'!G97</f>
        <v>100</v>
      </c>
      <c r="H41" s="496"/>
      <c r="I41" s="496"/>
      <c r="J41" s="501"/>
    </row>
    <row r="42" spans="1:10" s="498" customFormat="1" ht="25.5">
      <c r="A42" s="736"/>
      <c r="B42" s="499" t="str">
        <f>'Xa hoi'!B106</f>
        <v>  - Xã, thị trấn đạt phổ cập giáo dục tiểu học đúng độ tuổi mức độ 2</v>
      </c>
      <c r="C42" s="500" t="str">
        <f>'Xa hoi'!C106</f>
        <v>Xã, TT</v>
      </c>
      <c r="D42" s="474">
        <f>'Xa hoi'!D106</f>
        <v>22</v>
      </c>
      <c r="E42" s="475">
        <f>'Xa hoi'!E106</f>
        <v>17</v>
      </c>
      <c r="F42" s="475">
        <f>'Xa hoi'!F106</f>
        <v>17</v>
      </c>
      <c r="G42" s="475">
        <f>'Xa hoi'!G106</f>
        <v>17</v>
      </c>
      <c r="H42" s="496">
        <f t="shared" si="0"/>
        <v>77.27272727272727</v>
      </c>
      <c r="I42" s="789">
        <f t="shared" si="1"/>
        <v>100</v>
      </c>
      <c r="J42" s="501"/>
    </row>
    <row r="43" spans="1:10" s="498" customFormat="1" ht="25.5">
      <c r="A43" s="736"/>
      <c r="B43" s="499" t="str">
        <f>'Xa hoi'!B107</f>
        <v>  - Số xã, thị trấn duy trì đạt phổ cập THCS</v>
      </c>
      <c r="C43" s="500" t="str">
        <f>'Xa hoi'!C107</f>
        <v>Xã, TT</v>
      </c>
      <c r="D43" s="474">
        <f>'Xa hoi'!D107</f>
        <v>23</v>
      </c>
      <c r="E43" s="475">
        <f>'Xa hoi'!E107</f>
        <v>17</v>
      </c>
      <c r="F43" s="475">
        <f>'Xa hoi'!F107</f>
        <v>17</v>
      </c>
      <c r="G43" s="475">
        <f>'Xa hoi'!G107</f>
        <v>17</v>
      </c>
      <c r="H43" s="496">
        <f t="shared" si="0"/>
        <v>73.91304347826086</v>
      </c>
      <c r="I43" s="789">
        <f t="shared" si="1"/>
        <v>100</v>
      </c>
      <c r="J43" s="501"/>
    </row>
    <row r="44" spans="1:10" s="498" customFormat="1" ht="12.75">
      <c r="A44" s="736"/>
      <c r="B44" s="499" t="str">
        <f>'Xa hoi'!B108</f>
        <v>  - Tỷ lệ xã, thị trấn duy trì phổ cập THCS</v>
      </c>
      <c r="C44" s="500" t="str">
        <f>'Xa hoi'!C108</f>
        <v>%</v>
      </c>
      <c r="D44" s="474">
        <f>'Xa hoi'!D108</f>
        <v>100</v>
      </c>
      <c r="E44" s="475">
        <f>'Xa hoi'!E108</f>
        <v>100</v>
      </c>
      <c r="F44" s="475">
        <f>'Xa hoi'!F108</f>
        <v>100</v>
      </c>
      <c r="G44" s="475">
        <f>'Xa hoi'!G108</f>
        <v>100</v>
      </c>
      <c r="H44" s="496"/>
      <c r="I44" s="789"/>
      <c r="J44" s="501"/>
    </row>
    <row r="45" spans="1:10" s="498" customFormat="1" ht="12.75">
      <c r="A45" s="736"/>
      <c r="B45" s="499" t="str">
        <f>'Xa hoi'!B111</f>
        <v>  - Phổ cập mầm non cho trẻ 5 tuổi</v>
      </c>
      <c r="C45" s="500" t="str">
        <f>'Xa hoi'!C111</f>
        <v>Xã, TT</v>
      </c>
      <c r="D45" s="474">
        <f>'Xa hoi'!D111</f>
        <v>23</v>
      </c>
      <c r="E45" s="475">
        <f>'Xa hoi'!E111</f>
        <v>17</v>
      </c>
      <c r="F45" s="475">
        <f>'Xa hoi'!F111</f>
        <v>17</v>
      </c>
      <c r="G45" s="475">
        <f>'Xa hoi'!G111</f>
        <v>17</v>
      </c>
      <c r="H45" s="496">
        <f t="shared" si="0"/>
        <v>73.91304347826086</v>
      </c>
      <c r="I45" s="789">
        <f t="shared" si="1"/>
        <v>100</v>
      </c>
      <c r="J45" s="501"/>
    </row>
    <row r="46" spans="1:10" s="498" customFormat="1" ht="12.75">
      <c r="A46" s="736"/>
      <c r="B46" s="499" t="str">
        <f>'Xa hoi'!B112</f>
        <v>  - Tỷ lệ tốt nghiệp THPT</v>
      </c>
      <c r="C46" s="500" t="str">
        <f>'Xa hoi'!C112</f>
        <v>%</v>
      </c>
      <c r="D46" s="474">
        <f>'Xa hoi'!D112</f>
        <v>0</v>
      </c>
      <c r="E46" s="475">
        <f>'Xa hoi'!E112</f>
        <v>98</v>
      </c>
      <c r="F46" s="475">
        <f>'Xa hoi'!F112</f>
        <v>0</v>
      </c>
      <c r="G46" s="475">
        <f>'Xa hoi'!G112</f>
        <v>98</v>
      </c>
      <c r="H46" s="496"/>
      <c r="I46" s="789"/>
      <c r="J46" s="501"/>
    </row>
    <row r="47" spans="1:10" s="498" customFormat="1" ht="12.75">
      <c r="A47" s="736"/>
      <c r="B47" s="499" t="str">
        <f>'Xa hoi'!B113</f>
        <v>  - Tỷ lệ trường đạt chuẩn quốc gia</v>
      </c>
      <c r="C47" s="500" t="str">
        <f>'Xa hoi'!C113</f>
        <v>%</v>
      </c>
      <c r="D47" s="474">
        <f>'Xa hoi'!D113</f>
        <v>67.21</v>
      </c>
      <c r="E47" s="476">
        <f>'Xa hoi'!E113</f>
        <v>82.53968253968253</v>
      </c>
      <c r="F47" s="476">
        <f>'Xa hoi'!F113</f>
        <v>82.81</v>
      </c>
      <c r="G47" s="476">
        <f>'Xa hoi'!G113</f>
        <v>85.9375</v>
      </c>
      <c r="H47" s="496"/>
      <c r="I47" s="496"/>
      <c r="J47" s="501"/>
    </row>
    <row r="48" spans="1:10" s="498" customFormat="1" ht="12.75">
      <c r="A48" s="736"/>
      <c r="B48" s="499" t="str">
        <f>'Xa hoi'!B114</f>
        <v>  - Số trường đạt chuẩn quốc gia</v>
      </c>
      <c r="C48" s="500" t="str">
        <f>'Xa hoi'!C114</f>
        <v>Trường</v>
      </c>
      <c r="D48" s="474">
        <f>'Xa hoi'!D114</f>
        <v>41</v>
      </c>
      <c r="E48" s="476">
        <f>'Xa hoi'!E114</f>
        <v>52</v>
      </c>
      <c r="F48" s="476">
        <f>'Xa hoi'!F114</f>
        <v>53</v>
      </c>
      <c r="G48" s="476">
        <f>'Xa hoi'!G114</f>
        <v>55</v>
      </c>
      <c r="H48" s="496">
        <f t="shared" si="0"/>
        <v>129.26829268292684</v>
      </c>
      <c r="I48" s="496">
        <f t="shared" si="1"/>
        <v>101.92307692307692</v>
      </c>
      <c r="J48" s="501"/>
    </row>
    <row r="49" spans="1:10" s="498" customFormat="1" ht="12.75">
      <c r="A49" s="737"/>
      <c r="B49" s="499" t="str">
        <f>'Xa hoi'!B119</f>
        <v>  - Tỷ lệ kiên cố hoá trường lớp học</v>
      </c>
      <c r="C49" s="500" t="str">
        <f>'Xa hoi'!C119</f>
        <v>%</v>
      </c>
      <c r="D49" s="474">
        <f>'Xa hoi'!D119</f>
        <v>89.56</v>
      </c>
      <c r="E49" s="476">
        <f>'Xa hoi'!E119</f>
        <v>93.1</v>
      </c>
      <c r="F49" s="476">
        <f>'Xa hoi'!F119</f>
        <v>95.13</v>
      </c>
      <c r="G49" s="476">
        <f>'Xa hoi'!G119</f>
        <v>93.5</v>
      </c>
      <c r="H49" s="496"/>
      <c r="I49" s="496"/>
      <c r="J49" s="501"/>
    </row>
    <row r="50" spans="1:10" s="498" customFormat="1" ht="18.75" customHeight="1">
      <c r="A50" s="735">
        <v>3</v>
      </c>
      <c r="B50" s="502" t="s">
        <v>363</v>
      </c>
      <c r="C50" s="495"/>
      <c r="D50" s="477"/>
      <c r="E50" s="477"/>
      <c r="F50" s="478"/>
      <c r="G50" s="478"/>
      <c r="H50" s="496"/>
      <c r="I50" s="496"/>
      <c r="J50" s="503"/>
    </row>
    <row r="51" spans="1:10" s="498" customFormat="1" ht="38.25">
      <c r="A51" s="736"/>
      <c r="B51" s="499" t="str">
        <f>'Xa hoi'!B56</f>
        <v> - Số giường bệnh/10.000 dân (không tính giường của Trạm y tế xã và Phòng khám ĐKKV)</v>
      </c>
      <c r="C51" s="504" t="str">
        <f>'Xa hoi'!C56</f>
        <v>Giường</v>
      </c>
      <c r="D51" s="479">
        <f>'Xa hoi'!D56</f>
        <v>18</v>
      </c>
      <c r="E51" s="479">
        <f>'Xa hoi'!E56</f>
        <v>18</v>
      </c>
      <c r="F51" s="479">
        <f>'Xa hoi'!F56</f>
        <v>18</v>
      </c>
      <c r="G51" s="479">
        <f>'Xa hoi'!G56</f>
        <v>18</v>
      </c>
      <c r="H51" s="789">
        <f t="shared" si="0"/>
        <v>100</v>
      </c>
      <c r="I51" s="789">
        <f t="shared" si="1"/>
        <v>100</v>
      </c>
      <c r="J51" s="484"/>
    </row>
    <row r="52" spans="1:10" s="498" customFormat="1" ht="12.75">
      <c r="A52" s="736"/>
      <c r="B52" s="499" t="str">
        <f>'Xa hoi'!B60</f>
        <v> - Số bác sĩ/10.000 dân</v>
      </c>
      <c r="C52" s="504" t="str">
        <f>'Xa hoi'!C60</f>
        <v>Bác sĩ</v>
      </c>
      <c r="D52" s="479">
        <f>'Xa hoi'!D60</f>
        <v>8</v>
      </c>
      <c r="E52" s="479">
        <f>'Xa hoi'!E60</f>
        <v>9</v>
      </c>
      <c r="F52" s="479">
        <f>'Xa hoi'!F60</f>
        <v>9</v>
      </c>
      <c r="G52" s="479">
        <f>'Xa hoi'!G60</f>
        <v>9.5</v>
      </c>
      <c r="H52" s="496">
        <f t="shared" si="0"/>
        <v>112.5</v>
      </c>
      <c r="I52" s="496">
        <f t="shared" si="1"/>
        <v>100</v>
      </c>
      <c r="J52" s="503"/>
    </row>
    <row r="53" spans="1:10" s="498" customFormat="1" ht="12.75">
      <c r="A53" s="736"/>
      <c r="B53" s="499" t="str">
        <f>'Xa hoi'!B61</f>
        <v> - Số dược sĩ đại học/10.000 dân</v>
      </c>
      <c r="C53" s="504" t="str">
        <f>'Xa hoi'!C61</f>
        <v>Dược sĩ</v>
      </c>
      <c r="D53" s="479">
        <f>'Xa hoi'!D61</f>
        <v>0.45</v>
      </c>
      <c r="E53" s="479">
        <f>'Xa hoi'!E61</f>
        <v>0.45</v>
      </c>
      <c r="F53" s="479">
        <f>'Xa hoi'!F61</f>
        <v>0.5</v>
      </c>
      <c r="G53" s="479">
        <f>'Xa hoi'!G61</f>
        <v>0.55</v>
      </c>
      <c r="H53" s="496">
        <f t="shared" si="0"/>
        <v>111.11111111111111</v>
      </c>
      <c r="I53" s="496">
        <f t="shared" si="1"/>
        <v>111.11111111111111</v>
      </c>
      <c r="J53" s="503"/>
    </row>
    <row r="54" spans="1:10" s="498" customFormat="1" ht="25.5">
      <c r="A54" s="736"/>
      <c r="B54" s="499" t="str">
        <f>'Xa hoi'!B62</f>
        <v> - Tỷ lệ trạm y tế xã, phường, thị trấn có bác sĩ phục vụ</v>
      </c>
      <c r="C54" s="504" t="str">
        <f>'Xa hoi'!C62</f>
        <v>%</v>
      </c>
      <c r="D54" s="479">
        <f>'Xa hoi'!D62</f>
        <v>91.3</v>
      </c>
      <c r="E54" s="479">
        <f>'Xa hoi'!E62</f>
        <v>100</v>
      </c>
      <c r="F54" s="479">
        <f>'Xa hoi'!F62</f>
        <v>100</v>
      </c>
      <c r="G54" s="479">
        <f>'Xa hoi'!G62</f>
        <v>100</v>
      </c>
      <c r="H54" s="496"/>
      <c r="I54" s="496"/>
      <c r="J54" s="503"/>
    </row>
    <row r="55" spans="1:10" s="498" customFormat="1" ht="38.25">
      <c r="A55" s="736"/>
      <c r="B55" s="499" t="str">
        <f>'Xa hoi'!B68</f>
        <v> - Số xã/thị trấn đạt tiêu chí quốc gia về y tế 
xã giai đoạn đến năm 2020 (tính lũy kế)</v>
      </c>
      <c r="C55" s="504" t="str">
        <f>'Xa hoi'!C68</f>
        <v>Xã, TT</v>
      </c>
      <c r="D55" s="479">
        <f>'Xa hoi'!D68</f>
        <v>17</v>
      </c>
      <c r="E55" s="479">
        <f>'Xa hoi'!E68</f>
        <v>17</v>
      </c>
      <c r="F55" s="479">
        <f>'Xa hoi'!F68</f>
        <v>17</v>
      </c>
      <c r="G55" s="479">
        <f>'Xa hoi'!G68</f>
        <v>17</v>
      </c>
      <c r="H55" s="496">
        <f t="shared" si="0"/>
        <v>100</v>
      </c>
      <c r="I55" s="496">
        <f t="shared" si="1"/>
        <v>100</v>
      </c>
      <c r="J55" s="503"/>
    </row>
    <row r="56" spans="1:10" s="498" customFormat="1" ht="38.25">
      <c r="A56" s="736"/>
      <c r="B56" s="499" t="str">
        <f>'Xa hoi'!B69</f>
        <v> - Tỷ lệ trạm y tế đạt chuẩn quốc gia về y tế
 (theo chuẩn giai đoạn 2011-2020)</v>
      </c>
      <c r="C56" s="504" t="str">
        <f>'Xa hoi'!C69</f>
        <v>%</v>
      </c>
      <c r="D56" s="479">
        <f>'Xa hoi'!D69</f>
        <v>100</v>
      </c>
      <c r="E56" s="479">
        <f>'Xa hoi'!E69</f>
        <v>100</v>
      </c>
      <c r="F56" s="479">
        <f>'Xa hoi'!F69</f>
        <v>100</v>
      </c>
      <c r="G56" s="479">
        <f>'Xa hoi'!G69</f>
        <v>100</v>
      </c>
      <c r="H56" s="496"/>
      <c r="I56" s="496"/>
      <c r="J56" s="503"/>
    </row>
    <row r="57" spans="1:10" s="498" customFormat="1" ht="12.75">
      <c r="A57" s="737"/>
      <c r="B57" s="499" t="str">
        <f>'Xa hoi'!B70</f>
        <v> - Tỷ lệ người dân tham gia bảo hiểm y tế</v>
      </c>
      <c r="C57" s="504" t="str">
        <f>'Xa hoi'!C70</f>
        <v>%</v>
      </c>
      <c r="D57" s="479">
        <f>'Xa hoi'!D70</f>
        <v>97</v>
      </c>
      <c r="E57" s="479">
        <f>'Xa hoi'!E70</f>
        <v>99.9</v>
      </c>
      <c r="F57" s="479">
        <f>'Xa hoi'!F70</f>
        <v>99.9</v>
      </c>
      <c r="G57" s="479">
        <f>'Xa hoi'!G70</f>
        <v>99.9</v>
      </c>
      <c r="H57" s="496"/>
      <c r="I57" s="496"/>
      <c r="J57" s="503"/>
    </row>
    <row r="58" spans="1:10" s="498" customFormat="1" ht="12.75">
      <c r="A58" s="735">
        <v>4</v>
      </c>
      <c r="B58" s="502" t="s">
        <v>368</v>
      </c>
      <c r="C58" s="495"/>
      <c r="D58" s="477"/>
      <c r="E58" s="477"/>
      <c r="F58" s="478"/>
      <c r="G58" s="478"/>
      <c r="H58" s="496"/>
      <c r="I58" s="496"/>
      <c r="J58" s="503"/>
    </row>
    <row r="59" spans="1:10" s="505" customFormat="1" ht="25.5">
      <c r="A59" s="736"/>
      <c r="B59" s="499" t="str">
        <f>'Xa hoi'!B27</f>
        <v>  - Tổng số người có việc làm mới trong năm</v>
      </c>
      <c r="C59" s="504" t="str">
        <f>'Xa hoi'!C27</f>
        <v>Người</v>
      </c>
      <c r="D59" s="480">
        <f>'Xa hoi'!D27</f>
        <v>2800</v>
      </c>
      <c r="E59" s="480">
        <f>'Xa hoi'!E27</f>
        <v>2500</v>
      </c>
      <c r="F59" s="480">
        <f>'Xa hoi'!F27</f>
        <v>2714</v>
      </c>
      <c r="G59" s="480">
        <f>'Xa hoi'!G27</f>
        <v>2500</v>
      </c>
      <c r="H59" s="496">
        <f t="shared" si="0"/>
        <v>96.92857142857143</v>
      </c>
      <c r="I59" s="496">
        <f t="shared" si="1"/>
        <v>108.55999999999999</v>
      </c>
      <c r="J59" s="497"/>
    </row>
    <row r="60" spans="1:10" s="505" customFormat="1" ht="12.75">
      <c r="A60" s="737"/>
      <c r="B60" s="506" t="s">
        <v>369</v>
      </c>
      <c r="C60" s="507" t="str">
        <f>'Xa hoi'!C29</f>
        <v>Người</v>
      </c>
      <c r="D60" s="481">
        <f>'Xa hoi'!D29</f>
        <v>150</v>
      </c>
      <c r="E60" s="481">
        <f>'Xa hoi'!E29</f>
        <v>200</v>
      </c>
      <c r="F60" s="481">
        <f>'Xa hoi'!F29</f>
        <v>37</v>
      </c>
      <c r="G60" s="481">
        <f>'Xa hoi'!G29</f>
        <v>100</v>
      </c>
      <c r="H60" s="496">
        <f t="shared" si="0"/>
        <v>24.666666666666668</v>
      </c>
      <c r="I60" s="496">
        <f t="shared" si="1"/>
        <v>18.5</v>
      </c>
      <c r="J60" s="497"/>
    </row>
    <row r="61" spans="1:10" s="508" customFormat="1" ht="24.75" customHeight="1">
      <c r="A61" s="735">
        <v>5</v>
      </c>
      <c r="B61" s="502" t="s">
        <v>366</v>
      </c>
      <c r="C61" s="495"/>
      <c r="D61" s="477"/>
      <c r="E61" s="477"/>
      <c r="F61" s="478"/>
      <c r="G61" s="478"/>
      <c r="H61" s="496"/>
      <c r="I61" s="496"/>
      <c r="J61" s="732" t="s">
        <v>541</v>
      </c>
    </row>
    <row r="62" spans="1:10" s="508" customFormat="1" ht="24.75" customHeight="1">
      <c r="A62" s="736"/>
      <c r="B62" s="509" t="str">
        <f>'Xa hoi'!B38</f>
        <v>  - Số hộ thoát khỏi nghèo </v>
      </c>
      <c r="C62" s="510" t="str">
        <f>'Xa hoi'!C38</f>
        <v>Hộ</v>
      </c>
      <c r="D62" s="482">
        <f>'Xa hoi'!D38</f>
        <v>680</v>
      </c>
      <c r="E62" s="482">
        <f>'Xa hoi'!E38</f>
        <v>793</v>
      </c>
      <c r="F62" s="482">
        <f>'Xa hoi'!F38</f>
        <v>812</v>
      </c>
      <c r="G62" s="482">
        <f>'Xa hoi'!G38</f>
        <v>608</v>
      </c>
      <c r="H62" s="496">
        <f t="shared" si="0"/>
        <v>119.41176470588235</v>
      </c>
      <c r="I62" s="496">
        <f t="shared" si="1"/>
        <v>102.39596469104666</v>
      </c>
      <c r="J62" s="733"/>
    </row>
    <row r="63" spans="1:10" s="508" customFormat="1" ht="24.75" customHeight="1">
      <c r="A63" s="736"/>
      <c r="B63" s="509" t="str">
        <f>'Xa hoi'!B40</f>
        <v>  - Mức giảm tỷ lệ hộ nghèo</v>
      </c>
      <c r="C63" s="510" t="str">
        <f>'Xa hoi'!C40</f>
        <v>%</v>
      </c>
      <c r="D63" s="482">
        <f>'Xa hoi'!D40</f>
        <v>5</v>
      </c>
      <c r="E63" s="482">
        <f>'Xa hoi'!E40</f>
        <v>4</v>
      </c>
      <c r="F63" s="482">
        <f>'Xa hoi'!F40</f>
        <v>4</v>
      </c>
      <c r="G63" s="482">
        <f>'Xa hoi'!G40</f>
        <v>3.1099999999999994</v>
      </c>
      <c r="H63" s="496"/>
      <c r="I63" s="496"/>
      <c r="J63" s="733"/>
    </row>
    <row r="64" spans="1:10" s="508" customFormat="1" ht="24.75" customHeight="1">
      <c r="A64" s="737"/>
      <c r="B64" s="509" t="str">
        <f>'Xa hoi'!B39</f>
        <v>  - Tỷ lệ hộ nghèo</v>
      </c>
      <c r="C64" s="510" t="str">
        <f>'Xa hoi'!C39</f>
        <v>%</v>
      </c>
      <c r="D64" s="482">
        <f>'Xa hoi'!D39</f>
        <v>30.61</v>
      </c>
      <c r="E64" s="482">
        <f>'Xa hoi'!E39</f>
        <v>16.94</v>
      </c>
      <c r="F64" s="482">
        <f>'Xa hoi'!F39</f>
        <v>25.7</v>
      </c>
      <c r="G64" s="482">
        <f>'Xa hoi'!G39</f>
        <v>22.59</v>
      </c>
      <c r="H64" s="496"/>
      <c r="I64" s="496"/>
      <c r="J64" s="734"/>
    </row>
    <row r="65" spans="1:10" s="508" customFormat="1" ht="12.75">
      <c r="A65" s="735">
        <v>6</v>
      </c>
      <c r="B65" s="502" t="s">
        <v>365</v>
      </c>
      <c r="C65" s="495"/>
      <c r="D65" s="477"/>
      <c r="E65" s="477"/>
      <c r="F65" s="483"/>
      <c r="G65" s="483"/>
      <c r="H65" s="496"/>
      <c r="I65" s="496"/>
      <c r="J65" s="728"/>
    </row>
    <row r="66" spans="1:10" s="498" customFormat="1" ht="25.5">
      <c r="A66" s="736"/>
      <c r="B66" s="499" t="str">
        <f>'Xa hoi'!B80</f>
        <v>  - Tỷ lệ thôn, tổ dân phố đạt tiêu chuẩn văn hoá</v>
      </c>
      <c r="C66" s="504" t="str">
        <f>'Xa hoi'!C80</f>
        <v>%</v>
      </c>
      <c r="D66" s="484">
        <f>'Xa hoi'!D80</f>
        <v>65.1</v>
      </c>
      <c r="E66" s="484">
        <f>'Xa hoi'!E80</f>
        <v>70</v>
      </c>
      <c r="F66" s="484">
        <f>'Xa hoi'!F80</f>
        <v>87.1</v>
      </c>
      <c r="G66" s="484">
        <f>'Xa hoi'!G80</f>
        <v>70</v>
      </c>
      <c r="H66" s="496"/>
      <c r="I66" s="496"/>
      <c r="J66" s="728"/>
    </row>
    <row r="67" spans="1:10" s="498" customFormat="1" ht="25.5">
      <c r="A67" s="736"/>
      <c r="B67" s="499" t="str">
        <f>'Xa hoi'!B81</f>
        <v> - Tỷ lệ hộ gia đình được công nhận danh hiệu gia đình văn hoá </v>
      </c>
      <c r="C67" s="504" t="str">
        <f>'Xa hoi'!C81</f>
        <v>%</v>
      </c>
      <c r="D67" s="484">
        <f>'Xa hoi'!D81</f>
        <v>88.6</v>
      </c>
      <c r="E67" s="484">
        <f>'Xa hoi'!E81</f>
        <v>90</v>
      </c>
      <c r="F67" s="484">
        <f>'Xa hoi'!F81</f>
        <v>91.1</v>
      </c>
      <c r="G67" s="484">
        <f>'Xa hoi'!G81</f>
        <v>92</v>
      </c>
      <c r="H67" s="496"/>
      <c r="I67" s="496"/>
      <c r="J67" s="728"/>
    </row>
    <row r="68" spans="1:10" s="498" customFormat="1" ht="25.5">
      <c r="A68" s="737"/>
      <c r="B68" s="499" t="str">
        <f>'Xa hoi'!B82</f>
        <v> - Tỷ lệ cơ quan đạt danh hiệu cơ quan văn hóa</v>
      </c>
      <c r="C68" s="504" t="str">
        <f>'Xa hoi'!C82</f>
        <v>%</v>
      </c>
      <c r="D68" s="484">
        <f>'Xa hoi'!D82</f>
        <v>89</v>
      </c>
      <c r="E68" s="484">
        <f>'Xa hoi'!E82</f>
        <v>90</v>
      </c>
      <c r="F68" s="484">
        <f>'Xa hoi'!F82</f>
        <v>91</v>
      </c>
      <c r="G68" s="484">
        <f>'Xa hoi'!G82</f>
        <v>91</v>
      </c>
      <c r="H68" s="496"/>
      <c r="I68" s="496"/>
      <c r="J68" s="728"/>
    </row>
    <row r="69" spans="1:10" s="511" customFormat="1" ht="12.75">
      <c r="A69" s="735">
        <v>7</v>
      </c>
      <c r="B69" s="502" t="s">
        <v>364</v>
      </c>
      <c r="C69" s="495"/>
      <c r="D69" s="477"/>
      <c r="E69" s="477"/>
      <c r="F69" s="483"/>
      <c r="G69" s="483"/>
      <c r="H69" s="496"/>
      <c r="I69" s="496"/>
      <c r="J69" s="503"/>
    </row>
    <row r="70" spans="1:10" s="513" customFormat="1" ht="25.5">
      <c r="A70" s="736"/>
      <c r="B70" s="512" t="str">
        <f>'moi truong'!B8</f>
        <v>Tỷ lệ dân số thành thị được cung cấp nước hợp vệ sinh</v>
      </c>
      <c r="C70" s="500" t="str">
        <f>'moi truong'!C8</f>
        <v>%</v>
      </c>
      <c r="D70" s="485">
        <f>'moi truong'!D8</f>
        <v>99</v>
      </c>
      <c r="E70" s="474">
        <f>'moi truong'!E8</f>
        <v>99.7</v>
      </c>
      <c r="F70" s="474">
        <f>'moi truong'!F8</f>
        <v>99.7</v>
      </c>
      <c r="G70" s="474">
        <f>'moi truong'!G8</f>
        <v>99.8</v>
      </c>
      <c r="H70" s="496"/>
      <c r="I70" s="496"/>
      <c r="J70" s="503"/>
    </row>
    <row r="71" spans="1:10" s="513" customFormat="1" ht="25.5">
      <c r="A71" s="736"/>
      <c r="B71" s="512" t="str">
        <f>'moi truong'!B10</f>
        <v>Tỷ lệ dân số nông thôn được sử dụng nước hợp vệ sinh</v>
      </c>
      <c r="C71" s="500" t="str">
        <f>'moi truong'!C10</f>
        <v>%</v>
      </c>
      <c r="D71" s="474">
        <f>'moi truong'!D10</f>
        <v>88.5</v>
      </c>
      <c r="E71" s="474">
        <f>'moi truong'!E10</f>
        <v>87.5</v>
      </c>
      <c r="F71" s="474">
        <f>'moi truong'!F10</f>
        <v>88</v>
      </c>
      <c r="G71" s="474">
        <f>'moi truong'!G10</f>
        <v>88</v>
      </c>
      <c r="H71" s="496"/>
      <c r="I71" s="496"/>
      <c r="J71" s="503"/>
    </row>
    <row r="72" spans="1:10" s="513" customFormat="1" ht="12.75">
      <c r="A72" s="736"/>
      <c r="B72" s="512" t="str">
        <f>'moi truong'!B11</f>
        <v>Tỷ lệ chất thải rắn được thu gom</v>
      </c>
      <c r="C72" s="500" t="str">
        <f>'moi truong'!C11</f>
        <v>%</v>
      </c>
      <c r="D72" s="474"/>
      <c r="E72" s="474"/>
      <c r="F72" s="485"/>
      <c r="G72" s="485"/>
      <c r="H72" s="496"/>
      <c r="I72" s="496"/>
      <c r="J72" s="503"/>
    </row>
    <row r="73" spans="1:10" s="513" customFormat="1" ht="12.75">
      <c r="A73" s="736"/>
      <c r="B73" s="512" t="str">
        <f>'moi truong'!B12</f>
        <v> - Thành thị</v>
      </c>
      <c r="C73" s="500" t="str">
        <f>'moi truong'!C12</f>
        <v>%</v>
      </c>
      <c r="D73" s="485">
        <f>'moi truong'!D12</f>
        <v>95</v>
      </c>
      <c r="E73" s="485">
        <f>'moi truong'!E12</f>
        <v>95</v>
      </c>
      <c r="F73" s="485">
        <f>'moi truong'!F12</f>
        <v>96</v>
      </c>
      <c r="G73" s="485">
        <f>'moi truong'!G12</f>
        <v>96.5</v>
      </c>
      <c r="H73" s="496"/>
      <c r="I73" s="496"/>
      <c r="J73" s="503"/>
    </row>
    <row r="74" spans="1:10" s="513" customFormat="1" ht="12.75">
      <c r="A74" s="736"/>
      <c r="B74" s="512" t="str">
        <f>'moi truong'!B13</f>
        <v> - Nông thôn</v>
      </c>
      <c r="C74" s="500" t="str">
        <f>'moi truong'!C13</f>
        <v>%</v>
      </c>
      <c r="D74" s="485">
        <f>'moi truong'!D13</f>
        <v>72</v>
      </c>
      <c r="E74" s="485">
        <f>'moi truong'!E13</f>
        <v>71</v>
      </c>
      <c r="F74" s="485">
        <f>'moi truong'!F13</f>
        <v>73</v>
      </c>
      <c r="G74" s="485">
        <f>'moi truong'!G13</f>
        <v>74</v>
      </c>
      <c r="H74" s="496"/>
      <c r="I74" s="496"/>
      <c r="J74" s="503"/>
    </row>
    <row r="75" spans="1:10" s="513" customFormat="1" ht="25.5">
      <c r="A75" s="736"/>
      <c r="B75" s="512" t="str">
        <f>'moi truong'!B14</f>
        <v>Tỷ lệ chất thải rắn thu gom được xử lý hợp vệ sinh</v>
      </c>
      <c r="C75" s="500" t="str">
        <f>'moi truong'!C14</f>
        <v>%</v>
      </c>
      <c r="D75" s="474"/>
      <c r="E75" s="474"/>
      <c r="F75" s="485"/>
      <c r="G75" s="485"/>
      <c r="H75" s="496"/>
      <c r="I75" s="496"/>
      <c r="J75" s="503"/>
    </row>
    <row r="76" spans="1:10" s="513" customFormat="1" ht="12.75">
      <c r="A76" s="736"/>
      <c r="B76" s="512" t="str">
        <f>'moi truong'!B15</f>
        <v> - Thành thị</v>
      </c>
      <c r="C76" s="500" t="str">
        <f>'moi truong'!C15</f>
        <v>%</v>
      </c>
      <c r="D76" s="485">
        <f>'moi truong'!D15</f>
        <v>88</v>
      </c>
      <c r="E76" s="485">
        <f>'moi truong'!E15</f>
        <v>90</v>
      </c>
      <c r="F76" s="485">
        <f>'moi truong'!F15</f>
        <v>90</v>
      </c>
      <c r="G76" s="485">
        <f>'moi truong'!G15</f>
        <v>90</v>
      </c>
      <c r="H76" s="496"/>
      <c r="I76" s="496"/>
      <c r="J76" s="503"/>
    </row>
    <row r="77" spans="1:10" s="513" customFormat="1" ht="12.75">
      <c r="A77" s="736"/>
      <c r="B77" s="512" t="str">
        <f>'moi truong'!B16</f>
        <v> - Nông thôn</v>
      </c>
      <c r="C77" s="500" t="str">
        <f>'moi truong'!C16</f>
        <v>%</v>
      </c>
      <c r="D77" s="485">
        <f>'moi truong'!D16</f>
        <v>87</v>
      </c>
      <c r="E77" s="485">
        <f>'moi truong'!E16</f>
        <v>82</v>
      </c>
      <c r="F77" s="485">
        <f>'moi truong'!F16</f>
        <v>82</v>
      </c>
      <c r="G77" s="485">
        <f>'moi truong'!G16</f>
        <v>82</v>
      </c>
      <c r="H77" s="496"/>
      <c r="I77" s="496"/>
      <c r="J77" s="503"/>
    </row>
    <row r="78" spans="1:10" s="513" customFormat="1" ht="25.5">
      <c r="A78" s="737"/>
      <c r="B78" s="512" t="str">
        <f>'moi truong'!B17</f>
        <v>Tỷ lệ diện tích cây xanh, mặt nước của đô thị</v>
      </c>
      <c r="C78" s="500" t="str">
        <f>'moi truong'!C17</f>
        <v>%</v>
      </c>
      <c r="D78" s="474">
        <f>'moi truong'!D17</f>
        <v>6.2</v>
      </c>
      <c r="E78" s="474">
        <f>'moi truong'!E17</f>
        <v>6.25</v>
      </c>
      <c r="F78" s="474">
        <f>'moi truong'!F17</f>
        <v>6.25</v>
      </c>
      <c r="G78" s="474">
        <f>'moi truong'!G17</f>
        <v>6.25</v>
      </c>
      <c r="H78" s="496"/>
      <c r="I78" s="496"/>
      <c r="J78" s="503"/>
    </row>
    <row r="79" spans="1:10" s="498" customFormat="1" ht="18.75" customHeight="1">
      <c r="A79" s="735">
        <v>8</v>
      </c>
      <c r="B79" s="502" t="s">
        <v>367</v>
      </c>
      <c r="C79" s="495"/>
      <c r="D79" s="477"/>
      <c r="E79" s="477"/>
      <c r="F79" s="483"/>
      <c r="G79" s="483"/>
      <c r="H79" s="496"/>
      <c r="I79" s="496"/>
      <c r="J79" s="503"/>
    </row>
    <row r="80" spans="1:10" s="513" customFormat="1" ht="18" customHeight="1">
      <c r="A80" s="736"/>
      <c r="B80" s="499" t="str">
        <f>'Xa hoi'!B125</f>
        <v> - Số tiêu chí hoàn thành thêm bình quân/xã</v>
      </c>
      <c r="C80" s="504" t="str">
        <f>'Xa hoi'!C125</f>
        <v>Tiêu chí</v>
      </c>
      <c r="D80" s="479">
        <f>'Xa hoi'!D125</f>
        <v>1</v>
      </c>
      <c r="E80" s="479">
        <f>'Xa hoi'!E125</f>
        <v>1</v>
      </c>
      <c r="F80" s="479">
        <f>'Xa hoi'!F125</f>
        <v>1</v>
      </c>
      <c r="G80" s="479">
        <f>'Xa hoi'!G125</f>
        <v>1</v>
      </c>
      <c r="H80" s="789">
        <f>F80/D80*100</f>
        <v>100</v>
      </c>
      <c r="I80" s="789">
        <f>F80/E80*100</f>
        <v>100</v>
      </c>
      <c r="J80" s="514"/>
    </row>
    <row r="81" spans="1:10" s="515" customFormat="1" ht="26.25" customHeight="1">
      <c r="A81" s="736"/>
      <c r="B81" s="499" t="str">
        <f>'Xa hoi'!B126</f>
        <v> - Số xã đạt chuẩn nông thôn mới (tính lũy kế)</v>
      </c>
      <c r="C81" s="504" t="str">
        <f>'Xa hoi'!C126</f>
        <v>Xã</v>
      </c>
      <c r="D81" s="479">
        <f>'Xa hoi'!D126</f>
        <v>1</v>
      </c>
      <c r="E81" s="479">
        <f>'Xa hoi'!E126</f>
        <v>1</v>
      </c>
      <c r="F81" s="479">
        <f>'Xa hoi'!F126</f>
        <v>1</v>
      </c>
      <c r="G81" s="479">
        <f>'Xa hoi'!G126</f>
        <v>2</v>
      </c>
      <c r="H81" s="789">
        <f>F81/D81*100</f>
        <v>100</v>
      </c>
      <c r="I81" s="789">
        <f>F81/E81*100</f>
        <v>100</v>
      </c>
      <c r="J81" s="514"/>
    </row>
    <row r="82" spans="1:10" s="515" customFormat="1" ht="12.75">
      <c r="A82" s="737"/>
      <c r="B82" s="499" t="str">
        <f>'Xa hoi'!B127</f>
        <v> - Tỷ lệ xã đạt chuẩn nông thôn mới</v>
      </c>
      <c r="C82" s="504" t="str">
        <f>'Xa hoi'!C127</f>
        <v>%</v>
      </c>
      <c r="D82" s="479">
        <f>'Xa hoi'!D127</f>
        <v>4.761904761904762</v>
      </c>
      <c r="E82" s="479">
        <f>'Xa hoi'!E127</f>
        <v>6.666666666666667</v>
      </c>
      <c r="F82" s="479">
        <f>'Xa hoi'!F127</f>
        <v>6.666666666666667</v>
      </c>
      <c r="G82" s="479">
        <f>'Xa hoi'!G127</f>
        <v>13.333333333333334</v>
      </c>
      <c r="H82" s="496"/>
      <c r="I82" s="496"/>
      <c r="J82" s="514"/>
    </row>
    <row r="83" spans="1:10" s="398" customFormat="1" ht="17.25" customHeight="1">
      <c r="A83" s="393"/>
      <c r="B83" s="394"/>
      <c r="C83" s="395"/>
      <c r="D83" s="54"/>
      <c r="E83" s="395"/>
      <c r="F83" s="396"/>
      <c r="G83" s="396"/>
      <c r="H83" s="396"/>
      <c r="I83" s="396"/>
      <c r="J83" s="397"/>
    </row>
    <row r="84" spans="1:10" s="398" customFormat="1" ht="17.25" customHeight="1">
      <c r="A84" s="393"/>
      <c r="B84" s="394"/>
      <c r="C84" s="395"/>
      <c r="D84" s="54"/>
      <c r="E84" s="395"/>
      <c r="F84" s="396"/>
      <c r="G84" s="396"/>
      <c r="H84" s="396"/>
      <c r="I84" s="396"/>
      <c r="J84" s="397"/>
    </row>
    <row r="85" spans="1:10" s="398" customFormat="1" ht="17.25" customHeight="1">
      <c r="A85" s="393"/>
      <c r="B85" s="394"/>
      <c r="C85" s="395"/>
      <c r="D85" s="54"/>
      <c r="E85" s="395"/>
      <c r="F85" s="396"/>
      <c r="G85" s="396"/>
      <c r="H85" s="396"/>
      <c r="I85" s="396"/>
      <c r="J85" s="397"/>
    </row>
    <row r="86" ht="12.75">
      <c r="A86" s="399"/>
    </row>
    <row r="87" ht="12.75">
      <c r="A87" s="399"/>
    </row>
    <row r="88" ht="12.75">
      <c r="A88" s="399"/>
    </row>
    <row r="89" ht="12.75">
      <c r="A89" s="399"/>
    </row>
    <row r="90" ht="12.75">
      <c r="A90" s="399"/>
    </row>
    <row r="91" ht="12.75">
      <c r="A91" s="399"/>
    </row>
    <row r="92" ht="12.75">
      <c r="A92" s="399"/>
    </row>
    <row r="93" ht="12.75">
      <c r="A93" s="399"/>
    </row>
    <row r="94" ht="12.75">
      <c r="A94" s="399"/>
    </row>
    <row r="95" ht="12.75">
      <c r="A95" s="399"/>
    </row>
    <row r="96" ht="12.75">
      <c r="A96" s="399"/>
    </row>
    <row r="97" ht="12.75">
      <c r="A97" s="399"/>
    </row>
    <row r="98" ht="12.75">
      <c r="A98" s="399"/>
    </row>
    <row r="99" ht="12.75">
      <c r="A99" s="399"/>
    </row>
    <row r="100" ht="12.75">
      <c r="A100" s="399"/>
    </row>
    <row r="101" ht="12.75">
      <c r="A101" s="399"/>
    </row>
    <row r="102" ht="12.75">
      <c r="A102" s="399"/>
    </row>
    <row r="103" ht="12.75">
      <c r="A103" s="399"/>
    </row>
    <row r="104" ht="12.75">
      <c r="A104" s="399"/>
    </row>
    <row r="105" ht="12.75">
      <c r="A105" s="399"/>
    </row>
    <row r="106" ht="12.75">
      <c r="A106" s="399"/>
    </row>
    <row r="107" ht="12.75">
      <c r="A107" s="399"/>
    </row>
    <row r="108" ht="12.75">
      <c r="A108" s="399"/>
    </row>
    <row r="109" ht="12.75">
      <c r="A109" s="399"/>
    </row>
    <row r="110" ht="12.75">
      <c r="A110" s="399"/>
    </row>
    <row r="111" ht="12.75">
      <c r="A111" s="399"/>
    </row>
    <row r="112" ht="12.75">
      <c r="A112" s="399"/>
    </row>
    <row r="113" ht="12.75">
      <c r="A113" s="399"/>
    </row>
    <row r="114" ht="12.75">
      <c r="A114" s="399"/>
    </row>
    <row r="115" ht="12.75">
      <c r="A115" s="399"/>
    </row>
    <row r="116" ht="12.75">
      <c r="A116" s="399"/>
    </row>
    <row r="117" ht="12.75">
      <c r="A117" s="399"/>
    </row>
    <row r="118" ht="12.75">
      <c r="A118" s="399"/>
    </row>
    <row r="119" ht="12.75">
      <c r="A119" s="399"/>
    </row>
    <row r="120" ht="12.75">
      <c r="A120" s="399"/>
    </row>
    <row r="121" ht="12.75">
      <c r="A121" s="399"/>
    </row>
    <row r="122" ht="12.75">
      <c r="A122" s="399"/>
    </row>
    <row r="123" ht="12.75">
      <c r="A123" s="399"/>
    </row>
    <row r="124" ht="12.75">
      <c r="A124" s="399"/>
    </row>
    <row r="125" ht="12.75">
      <c r="A125" s="399"/>
    </row>
    <row r="126" ht="12.75">
      <c r="A126" s="399"/>
    </row>
    <row r="127" ht="12.75">
      <c r="A127" s="399"/>
    </row>
    <row r="128" ht="12.75">
      <c r="A128" s="399"/>
    </row>
    <row r="129" ht="12.75">
      <c r="A129" s="399"/>
    </row>
    <row r="130" ht="12.75">
      <c r="A130" s="399"/>
    </row>
    <row r="131" ht="12.75">
      <c r="A131" s="399"/>
    </row>
    <row r="132" ht="12.75">
      <c r="A132" s="399"/>
    </row>
    <row r="133" ht="12.75">
      <c r="A133" s="399"/>
    </row>
    <row r="134" ht="12.75">
      <c r="A134" s="399"/>
    </row>
    <row r="135" ht="12.75">
      <c r="A135" s="399"/>
    </row>
    <row r="136" ht="12.75">
      <c r="A136" s="399"/>
    </row>
    <row r="137" ht="12.75">
      <c r="A137" s="399"/>
    </row>
    <row r="138" ht="12.75">
      <c r="A138" s="399"/>
    </row>
    <row r="139" ht="12.75">
      <c r="A139" s="399"/>
    </row>
    <row r="140" ht="12.75">
      <c r="A140" s="399"/>
    </row>
    <row r="141" ht="12.75">
      <c r="A141" s="399"/>
    </row>
    <row r="142" ht="12.75">
      <c r="A142" s="399"/>
    </row>
    <row r="143" ht="12.75">
      <c r="A143" s="399"/>
    </row>
    <row r="144" ht="12.75">
      <c r="A144" s="399"/>
    </row>
    <row r="145" ht="12.75">
      <c r="A145" s="399"/>
    </row>
    <row r="146" ht="12.75">
      <c r="A146" s="399"/>
    </row>
    <row r="147" ht="12.75">
      <c r="A147" s="399"/>
    </row>
    <row r="148" ht="12.75">
      <c r="A148" s="399"/>
    </row>
  </sheetData>
  <sheetProtection/>
  <mergeCells count="29">
    <mergeCell ref="A69:A78"/>
    <mergeCell ref="A65:A68"/>
    <mergeCell ref="A79:A82"/>
    <mergeCell ref="A39:A49"/>
    <mergeCell ref="A19:A22"/>
    <mergeCell ref="A15:A18"/>
    <mergeCell ref="H1:J1"/>
    <mergeCell ref="A5:J5"/>
    <mergeCell ref="I7:I8"/>
    <mergeCell ref="C7:C8"/>
    <mergeCell ref="A1:B2"/>
    <mergeCell ref="A50:A57"/>
    <mergeCell ref="A23:A26"/>
    <mergeCell ref="A10:A14"/>
    <mergeCell ref="F7:F8"/>
    <mergeCell ref="E7:E8"/>
    <mergeCell ref="J65:J68"/>
    <mergeCell ref="A28:A33"/>
    <mergeCell ref="J61:J64"/>
    <mergeCell ref="A61:A64"/>
    <mergeCell ref="A58:A60"/>
    <mergeCell ref="A35:A38"/>
    <mergeCell ref="A7:A8"/>
    <mergeCell ref="A4:J4"/>
    <mergeCell ref="J7:J8"/>
    <mergeCell ref="D7:D8"/>
    <mergeCell ref="H7:H8"/>
    <mergeCell ref="G7:G8"/>
    <mergeCell ref="B7:B8"/>
  </mergeCells>
  <printOptions/>
  <pageMargins left="0.5118110236220472" right="0.11811023622047245" top="0.5118110236220472" bottom="0.5118110236220472" header="0.03937007874015748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62"/>
  <sheetViews>
    <sheetView zoomScaleSheetLayoutView="100" zoomScalePageLayoutView="0" workbookViewId="0" topLeftCell="A61">
      <selection activeCell="E26" sqref="E26"/>
    </sheetView>
  </sheetViews>
  <sheetFormatPr defaultColWidth="9.140625" defaultRowHeight="5.25" customHeight="1"/>
  <cols>
    <col min="1" max="1" width="5.28125" style="104" bestFit="1" customWidth="1"/>
    <col min="2" max="2" width="36.140625" style="106" customWidth="1"/>
    <col min="3" max="3" width="10.421875" style="105" customWidth="1"/>
    <col min="4" max="4" width="11.28125" style="105" customWidth="1"/>
    <col min="5" max="5" width="12.8515625" style="105" customWidth="1"/>
    <col min="6" max="6" width="12.7109375" style="105" bestFit="1" customWidth="1"/>
    <col min="7" max="7" width="12.57421875" style="105" customWidth="1"/>
    <col min="8" max="8" width="9.140625" style="64" customWidth="1"/>
    <col min="9" max="9" width="9.8515625" style="64" customWidth="1"/>
    <col min="10" max="41" width="0" style="64" hidden="1" customWidth="1"/>
    <col min="42" max="16384" width="9.140625" style="64" customWidth="1"/>
  </cols>
  <sheetData>
    <row r="1" spans="1:9" ht="15.75" customHeight="1">
      <c r="A1" s="757" t="s">
        <v>351</v>
      </c>
      <c r="B1" s="758"/>
      <c r="F1" s="755" t="s">
        <v>454</v>
      </c>
      <c r="G1" s="755"/>
      <c r="H1" s="755"/>
      <c r="I1" s="755"/>
    </row>
    <row r="2" spans="1:9" ht="21" customHeight="1">
      <c r="A2" s="758"/>
      <c r="B2" s="758"/>
      <c r="F2" s="755"/>
      <c r="G2" s="755"/>
      <c r="H2" s="755"/>
      <c r="I2" s="755"/>
    </row>
    <row r="3" spans="1:9" ht="20.25" customHeight="1">
      <c r="A3" s="751" t="s">
        <v>22</v>
      </c>
      <c r="B3" s="751"/>
      <c r="C3" s="751"/>
      <c r="D3" s="751"/>
      <c r="E3" s="751"/>
      <c r="F3" s="751"/>
      <c r="G3" s="751"/>
      <c r="H3" s="751"/>
      <c r="I3" s="751"/>
    </row>
    <row r="4" spans="1:9" ht="20.25" customHeight="1">
      <c r="A4" s="756" t="s">
        <v>529</v>
      </c>
      <c r="B4" s="756"/>
      <c r="C4" s="756"/>
      <c r="D4" s="756"/>
      <c r="E4" s="756"/>
      <c r="F4" s="756"/>
      <c r="G4" s="756"/>
      <c r="H4" s="756"/>
      <c r="I4" s="756"/>
    </row>
    <row r="5" ht="8.25" customHeight="1"/>
    <row r="6" spans="1:9" s="17" customFormat="1" ht="15.75" customHeight="1">
      <c r="A6" s="752" t="s">
        <v>57</v>
      </c>
      <c r="B6" s="753" t="s">
        <v>50</v>
      </c>
      <c r="C6" s="753" t="s">
        <v>53</v>
      </c>
      <c r="D6" s="754" t="s">
        <v>484</v>
      </c>
      <c r="E6" s="754" t="s">
        <v>485</v>
      </c>
      <c r="F6" s="754"/>
      <c r="G6" s="759" t="s">
        <v>486</v>
      </c>
      <c r="H6" s="753" t="s">
        <v>49</v>
      </c>
      <c r="I6" s="754"/>
    </row>
    <row r="7" spans="1:9" s="17" customFormat="1" ht="47.25">
      <c r="A7" s="752"/>
      <c r="B7" s="754"/>
      <c r="C7" s="752"/>
      <c r="D7" s="754"/>
      <c r="E7" s="59" t="s">
        <v>52</v>
      </c>
      <c r="F7" s="59" t="s">
        <v>458</v>
      </c>
      <c r="G7" s="760"/>
      <c r="H7" s="102" t="s">
        <v>525</v>
      </c>
      <c r="I7" s="102" t="s">
        <v>526</v>
      </c>
    </row>
    <row r="8" spans="1:41" s="18" customFormat="1" ht="31.5">
      <c r="A8" s="60">
        <v>1</v>
      </c>
      <c r="B8" s="107" t="s">
        <v>537</v>
      </c>
      <c r="C8" s="108" t="s">
        <v>12</v>
      </c>
      <c r="D8" s="371">
        <f>D9+D10+D11+D12</f>
        <v>5720.503999999999</v>
      </c>
      <c r="E8" s="371">
        <f>E9+E10+E11</f>
        <v>6308.045</v>
      </c>
      <c r="F8" s="371">
        <f>F9+F10+F11</f>
        <v>6308.485000000001</v>
      </c>
      <c r="G8" s="371">
        <f>G9+G10+G11</f>
        <v>6964.716146000001</v>
      </c>
      <c r="H8" s="372">
        <f>F8/D8*100</f>
        <v>110.27848245539207</v>
      </c>
      <c r="I8" s="372">
        <f>F8/E8*100</f>
        <v>100.00697521973925</v>
      </c>
      <c r="AO8" s="18">
        <f>F8/D8*100-100</f>
        <v>10.278482455392066</v>
      </c>
    </row>
    <row r="9" spans="1:9" s="17" customFormat="1" ht="15.75">
      <c r="A9" s="60"/>
      <c r="B9" s="156" t="s">
        <v>480</v>
      </c>
      <c r="C9" s="90" t="s">
        <v>12</v>
      </c>
      <c r="D9" s="486">
        <f>'NN-CN-DV'!D9</f>
        <v>1165.8</v>
      </c>
      <c r="E9" s="486">
        <f>'NN-CN-DV'!E9</f>
        <v>1228.956</v>
      </c>
      <c r="F9" s="486">
        <f>'NN-CN-DV'!F9</f>
        <v>1254.1960000000004</v>
      </c>
      <c r="G9" s="486">
        <f>'NN-CN-DV'!G9</f>
        <v>1332.61</v>
      </c>
      <c r="H9" s="286">
        <f aca="true" t="shared" si="0" ref="H9:H61">F9/D9*100</f>
        <v>107.58243266426493</v>
      </c>
      <c r="I9" s="286">
        <f aca="true" t="shared" si="1" ref="I9:I61">F9/E9*100</f>
        <v>102.05377572508702</v>
      </c>
    </row>
    <row r="10" spans="1:9" s="17" customFormat="1" ht="15.75">
      <c r="A10" s="60"/>
      <c r="B10" s="89" t="s">
        <v>342</v>
      </c>
      <c r="C10" s="90" t="s">
        <v>12</v>
      </c>
      <c r="D10" s="176">
        <f>'NN-CN-DV'!D168</f>
        <v>3558.8529999999996</v>
      </c>
      <c r="E10" s="176">
        <f>'NN-CN-DV'!E168</f>
        <v>3988.7000000000003</v>
      </c>
      <c r="F10" s="176">
        <f>'NN-CN-DV'!F168</f>
        <v>3986.7000000000003</v>
      </c>
      <c r="G10" s="176">
        <f>'NN-CN-DV'!G168</f>
        <v>4464.163780000001</v>
      </c>
      <c r="H10" s="286">
        <f t="shared" si="0"/>
        <v>112.02204755296161</v>
      </c>
      <c r="I10" s="286">
        <f t="shared" si="1"/>
        <v>99.9498583498383</v>
      </c>
    </row>
    <row r="11" spans="1:9" s="17" customFormat="1" ht="15.75">
      <c r="A11" s="60"/>
      <c r="B11" s="89" t="s">
        <v>343</v>
      </c>
      <c r="C11" s="90" t="s">
        <v>12</v>
      </c>
      <c r="D11" s="176">
        <f>'NN-CN-DV'!D227</f>
        <v>995.851</v>
      </c>
      <c r="E11" s="176">
        <f>'NN-CN-DV'!E227</f>
        <v>1090.389</v>
      </c>
      <c r="F11" s="176">
        <f>'NN-CN-DV'!F227</f>
        <v>1067.589</v>
      </c>
      <c r="G11" s="176">
        <f>'NN-CN-DV'!G227</f>
        <v>1167.942366</v>
      </c>
      <c r="H11" s="286">
        <f t="shared" si="0"/>
        <v>107.20368810193493</v>
      </c>
      <c r="I11" s="286">
        <f t="shared" si="1"/>
        <v>97.90900311723615</v>
      </c>
    </row>
    <row r="12" spans="1:9" s="17" customFormat="1" ht="15.75">
      <c r="A12" s="60"/>
      <c r="B12" s="89" t="s">
        <v>344</v>
      </c>
      <c r="C12" s="90" t="s">
        <v>12</v>
      </c>
      <c r="D12" s="486"/>
      <c r="E12" s="486"/>
      <c r="F12" s="486"/>
      <c r="G12" s="486"/>
      <c r="H12" s="286"/>
      <c r="I12" s="286"/>
    </row>
    <row r="13" spans="1:9" s="18" customFormat="1" ht="15.75">
      <c r="A13" s="110" t="s">
        <v>72</v>
      </c>
      <c r="B13" s="111" t="s">
        <v>538</v>
      </c>
      <c r="C13" s="60" t="s">
        <v>54</v>
      </c>
      <c r="D13" s="372">
        <v>9.9</v>
      </c>
      <c r="E13" s="373">
        <v>10.3</v>
      </c>
      <c r="F13" s="492">
        <f>F8/D8*100-100</f>
        <v>10.278482455392066</v>
      </c>
      <c r="G13" s="373">
        <f>G8/F8*100-100</f>
        <v>10.402357237910522</v>
      </c>
      <c r="H13" s="286"/>
      <c r="I13" s="286"/>
    </row>
    <row r="14" spans="1:10" s="17" customFormat="1" ht="31.5">
      <c r="A14" s="60">
        <v>2</v>
      </c>
      <c r="B14" s="107" t="s">
        <v>539</v>
      </c>
      <c r="C14" s="108" t="s">
        <v>12</v>
      </c>
      <c r="D14" s="371">
        <f>D15+D16+D17+D18</f>
        <v>9618.899000000001</v>
      </c>
      <c r="E14" s="371">
        <f>E15+E16+E17</f>
        <v>10599.061000000002</v>
      </c>
      <c r="F14" s="371">
        <f>F15+F16+F17</f>
        <v>10674.336</v>
      </c>
      <c r="G14" s="371">
        <f>G15+G16+G17</f>
        <v>11688.042525</v>
      </c>
      <c r="H14" s="372">
        <f t="shared" si="0"/>
        <v>110.97253438257329</v>
      </c>
      <c r="I14" s="372">
        <f t="shared" si="1"/>
        <v>100.71020442282574</v>
      </c>
      <c r="J14" s="113"/>
    </row>
    <row r="15" spans="1:10" s="17" customFormat="1" ht="15.75">
      <c r="A15" s="60"/>
      <c r="B15" s="156" t="s">
        <v>480</v>
      </c>
      <c r="C15" s="90" t="s">
        <v>12</v>
      </c>
      <c r="D15" s="486">
        <f>'NN-CN-DV'!D16</f>
        <v>2086.3</v>
      </c>
      <c r="E15" s="486">
        <f>'NN-CN-DV'!E16</f>
        <v>2206.967</v>
      </c>
      <c r="F15" s="486">
        <f>'NN-CN-DV'!F16</f>
        <v>2249.2419999999997</v>
      </c>
      <c r="G15" s="486">
        <f>'NN-CN-DV'!G16</f>
        <v>2322.6499999999996</v>
      </c>
      <c r="H15" s="286">
        <f t="shared" si="0"/>
        <v>107.81009442553801</v>
      </c>
      <c r="I15" s="286">
        <f t="shared" si="1"/>
        <v>101.91552479035705</v>
      </c>
      <c r="J15" s="114"/>
    </row>
    <row r="16" spans="1:10" s="17" customFormat="1" ht="15.75">
      <c r="A16" s="60"/>
      <c r="B16" s="89" t="s">
        <v>342</v>
      </c>
      <c r="C16" s="90" t="s">
        <v>12</v>
      </c>
      <c r="D16" s="176">
        <f>'NN-CN-DV'!D172</f>
        <v>5959.155000000001</v>
      </c>
      <c r="E16" s="176">
        <f>'NN-CN-DV'!E172</f>
        <v>6667.099</v>
      </c>
      <c r="F16" s="176">
        <f>'NN-CN-DV'!F172</f>
        <v>6720.099</v>
      </c>
      <c r="G16" s="176">
        <f>'NN-CN-DV'!G172</f>
        <v>7498.423000000001</v>
      </c>
      <c r="H16" s="286">
        <f t="shared" si="0"/>
        <v>112.76932719487914</v>
      </c>
      <c r="I16" s="286">
        <f t="shared" si="1"/>
        <v>100.79494844759319</v>
      </c>
      <c r="J16" s="114"/>
    </row>
    <row r="17" spans="1:10" s="17" customFormat="1" ht="15.75">
      <c r="A17" s="60"/>
      <c r="B17" s="89" t="s">
        <v>343</v>
      </c>
      <c r="C17" s="90" t="s">
        <v>12</v>
      </c>
      <c r="D17" s="176">
        <f>'NN-CN-DV'!D228</f>
        <v>1573.444</v>
      </c>
      <c r="E17" s="176">
        <f>'NN-CN-DV'!E228</f>
        <v>1724.995</v>
      </c>
      <c r="F17" s="176">
        <f>'NN-CN-DV'!F228</f>
        <v>1704.995</v>
      </c>
      <c r="G17" s="176">
        <f>'NN-CN-DV'!G228</f>
        <v>1866.9695249999997</v>
      </c>
      <c r="H17" s="286">
        <f t="shared" si="0"/>
        <v>108.36070428944404</v>
      </c>
      <c r="I17" s="286">
        <f t="shared" si="1"/>
        <v>98.84057634949667</v>
      </c>
      <c r="J17" s="114"/>
    </row>
    <row r="18" spans="1:9" s="17" customFormat="1" ht="15.75">
      <c r="A18" s="60"/>
      <c r="B18" s="89" t="s">
        <v>344</v>
      </c>
      <c r="C18" s="90" t="s">
        <v>12</v>
      </c>
      <c r="D18" s="486"/>
      <c r="E18" s="176"/>
      <c r="F18" s="176"/>
      <c r="G18" s="176"/>
      <c r="H18" s="286"/>
      <c r="I18" s="286"/>
    </row>
    <row r="19" spans="1:10" s="18" customFormat="1" ht="24" customHeight="1">
      <c r="A19" s="60">
        <v>3</v>
      </c>
      <c r="B19" s="111" t="s">
        <v>463</v>
      </c>
      <c r="C19" s="108" t="s">
        <v>115</v>
      </c>
      <c r="D19" s="371"/>
      <c r="E19" s="371"/>
      <c r="F19" s="371"/>
      <c r="G19" s="371"/>
      <c r="H19" s="286"/>
      <c r="I19" s="286"/>
      <c r="J19" s="115"/>
    </row>
    <row r="20" spans="1:10" s="17" customFormat="1" ht="15.75" hidden="1">
      <c r="A20" s="136"/>
      <c r="B20" s="89" t="s">
        <v>334</v>
      </c>
      <c r="C20" s="90" t="s">
        <v>287</v>
      </c>
      <c r="D20" s="240"/>
      <c r="E20" s="241"/>
      <c r="F20" s="241"/>
      <c r="G20" s="241"/>
      <c r="H20" s="286" t="e">
        <f t="shared" si="0"/>
        <v>#DIV/0!</v>
      </c>
      <c r="I20" s="286" t="e">
        <f t="shared" si="1"/>
        <v>#DIV/0!</v>
      </c>
      <c r="J20" s="114"/>
    </row>
    <row r="21" spans="1:11" s="18" customFormat="1" ht="31.5">
      <c r="A21" s="60">
        <v>4</v>
      </c>
      <c r="B21" s="107" t="s">
        <v>481</v>
      </c>
      <c r="C21" s="60" t="s">
        <v>54</v>
      </c>
      <c r="D21" s="120">
        <v>100</v>
      </c>
      <c r="E21" s="120">
        <v>100</v>
      </c>
      <c r="F21" s="120">
        <f>F22+F23+F24</f>
        <v>100.00000000000001</v>
      </c>
      <c r="G21" s="120">
        <f>G22+G23+G24</f>
        <v>99.99999999999999</v>
      </c>
      <c r="H21" s="372"/>
      <c r="I21" s="286"/>
      <c r="J21" s="116"/>
      <c r="K21" s="116"/>
    </row>
    <row r="22" spans="1:10" s="19" customFormat="1" ht="15.75">
      <c r="A22" s="60"/>
      <c r="B22" s="156" t="s">
        <v>480</v>
      </c>
      <c r="C22" s="136" t="s">
        <v>54</v>
      </c>
      <c r="D22" s="286">
        <f>D15/D14*100</f>
        <v>21.68959254068475</v>
      </c>
      <c r="E22" s="286">
        <f>E15/E14*100</f>
        <v>20.822287936638915</v>
      </c>
      <c r="F22" s="286">
        <f>F15/F14*100</f>
        <v>21.071493346284022</v>
      </c>
      <c r="G22" s="286">
        <f>G15/G14*100</f>
        <v>19.87201873223848</v>
      </c>
      <c r="H22" s="286"/>
      <c r="I22" s="286"/>
      <c r="J22" s="17"/>
    </row>
    <row r="23" spans="1:10" s="19" customFormat="1" ht="15.75">
      <c r="A23" s="60"/>
      <c r="B23" s="89" t="s">
        <v>342</v>
      </c>
      <c r="C23" s="136" t="s">
        <v>54</v>
      </c>
      <c r="D23" s="286">
        <f>D16/D14*100</f>
        <v>61.95256858399283</v>
      </c>
      <c r="E23" s="286">
        <f>E16/E14*100</f>
        <v>62.90273260999252</v>
      </c>
      <c r="F23" s="286">
        <f>F16/F14*100</f>
        <v>62.955663003300636</v>
      </c>
      <c r="G23" s="286">
        <f>G16/G14*100</f>
        <v>64.15465193561144</v>
      </c>
      <c r="H23" s="286"/>
      <c r="I23" s="286"/>
      <c r="J23" s="17"/>
    </row>
    <row r="24" spans="1:10" s="19" customFormat="1" ht="15.75">
      <c r="A24" s="60"/>
      <c r="B24" s="89" t="s">
        <v>343</v>
      </c>
      <c r="C24" s="136" t="s">
        <v>54</v>
      </c>
      <c r="D24" s="286">
        <f>D17/D14*100</f>
        <v>16.35783887532242</v>
      </c>
      <c r="E24" s="286">
        <f>E17/E14*100</f>
        <v>16.274979453368555</v>
      </c>
      <c r="F24" s="286">
        <f>F17/F14*100</f>
        <v>15.972843650415353</v>
      </c>
      <c r="G24" s="286">
        <f>G17/G14*100</f>
        <v>15.973329332150076</v>
      </c>
      <c r="H24" s="286"/>
      <c r="I24" s="286"/>
      <c r="J24" s="116"/>
    </row>
    <row r="25" spans="1:10" s="17" customFormat="1" ht="31.5">
      <c r="A25" s="60">
        <v>5</v>
      </c>
      <c r="B25" s="107" t="s">
        <v>482</v>
      </c>
      <c r="C25" s="108" t="s">
        <v>12</v>
      </c>
      <c r="D25" s="371">
        <f>D26+D27+D28+D29</f>
        <v>9618.899000000001</v>
      </c>
      <c r="E25" s="371">
        <f>E26+E27+E28+E29</f>
        <v>10599.061</v>
      </c>
      <c r="F25" s="371">
        <f>F26+F27+F28+F29</f>
        <v>10674.336</v>
      </c>
      <c r="G25" s="371">
        <f>G26+G27+G28+G29</f>
        <v>11688.042524999999</v>
      </c>
      <c r="H25" s="286">
        <f t="shared" si="0"/>
        <v>110.97253438257329</v>
      </c>
      <c r="I25" s="286">
        <f t="shared" si="1"/>
        <v>100.71020442282574</v>
      </c>
      <c r="J25" s="117"/>
    </row>
    <row r="26" spans="1:10" s="17" customFormat="1" ht="15.75">
      <c r="A26" s="60"/>
      <c r="B26" s="89" t="s">
        <v>345</v>
      </c>
      <c r="C26" s="90" t="s">
        <v>12</v>
      </c>
      <c r="D26" s="176">
        <f>'NN-CN-DV'!D173</f>
        <v>4044.001</v>
      </c>
      <c r="E26" s="176">
        <f>'NN-CN-DV'!E173</f>
        <v>4544.347</v>
      </c>
      <c r="F26" s="176">
        <f>'NN-CN-DV'!F173</f>
        <v>4549.83</v>
      </c>
      <c r="G26" s="176">
        <f>'NN-CN-DV'!G173</f>
        <v>5155.086</v>
      </c>
      <c r="H26" s="286">
        <f t="shared" si="0"/>
        <v>112.50813241638664</v>
      </c>
      <c r="I26" s="286">
        <f t="shared" si="1"/>
        <v>100.1206553988945</v>
      </c>
      <c r="J26" s="118"/>
    </row>
    <row r="27" spans="1:10" s="17" customFormat="1" ht="15.75">
      <c r="A27" s="60"/>
      <c r="B27" s="89" t="s">
        <v>346</v>
      </c>
      <c r="C27" s="90" t="s">
        <v>12</v>
      </c>
      <c r="D27" s="176">
        <f>'NN-CN-DV'!D16+'NN-CN-DV'!D174+'NN-CN-DV'!D228</f>
        <v>5574.898</v>
      </c>
      <c r="E27" s="176">
        <f>'NN-CN-DV'!E16+'NN-CN-DV'!E174+'NN-CN-DV'!E228</f>
        <v>6054.714</v>
      </c>
      <c r="F27" s="176">
        <f>'NN-CN-DV'!F16+'NN-CN-DV'!F174+'NN-CN-DV'!F228</f>
        <v>6124.506</v>
      </c>
      <c r="G27" s="176">
        <f>'NN-CN-DV'!G16+'NN-CN-DV'!G174+'NN-CN-DV'!G228</f>
        <v>6532.956524999999</v>
      </c>
      <c r="H27" s="286">
        <f t="shared" si="0"/>
        <v>109.85861983483825</v>
      </c>
      <c r="I27" s="286">
        <f t="shared" si="1"/>
        <v>101.1526886323615</v>
      </c>
      <c r="J27" s="119"/>
    </row>
    <row r="28" spans="1:10" s="17" customFormat="1" ht="15.75">
      <c r="A28" s="60"/>
      <c r="B28" s="89" t="s">
        <v>348</v>
      </c>
      <c r="C28" s="90" t="s">
        <v>12</v>
      </c>
      <c r="D28" s="176"/>
      <c r="E28" s="176"/>
      <c r="F28" s="176"/>
      <c r="G28" s="176"/>
      <c r="H28" s="286"/>
      <c r="I28" s="286"/>
      <c r="J28" s="118"/>
    </row>
    <row r="29" spans="1:10" s="17" customFormat="1" ht="15.75">
      <c r="A29" s="60"/>
      <c r="B29" s="89" t="s">
        <v>347</v>
      </c>
      <c r="C29" s="90" t="s">
        <v>12</v>
      </c>
      <c r="D29" s="176"/>
      <c r="E29" s="176"/>
      <c r="F29" s="176"/>
      <c r="G29" s="176"/>
      <c r="H29" s="286"/>
      <c r="I29" s="286"/>
      <c r="J29" s="118"/>
    </row>
    <row r="30" spans="1:10" s="18" customFormat="1" ht="31.5">
      <c r="A30" s="60">
        <v>6</v>
      </c>
      <c r="B30" s="107" t="s">
        <v>483</v>
      </c>
      <c r="C30" s="60" t="s">
        <v>54</v>
      </c>
      <c r="D30" s="120">
        <f>D31+D32+D33+D34</f>
        <v>99.99999999999999</v>
      </c>
      <c r="E30" s="120">
        <f>E31+E32+E33+E34</f>
        <v>100</v>
      </c>
      <c r="F30" s="120">
        <f>F31+F32+F33+F34</f>
        <v>100</v>
      </c>
      <c r="G30" s="120">
        <f>G31+G32+G33+G34</f>
        <v>100</v>
      </c>
      <c r="H30" s="286"/>
      <c r="I30" s="286"/>
      <c r="J30" s="121"/>
    </row>
    <row r="31" spans="1:10" s="19" customFormat="1" ht="15.75">
      <c r="A31" s="60"/>
      <c r="B31" s="89" t="s">
        <v>288</v>
      </c>
      <c r="C31" s="136" t="s">
        <v>54</v>
      </c>
      <c r="D31" s="177">
        <f>D26/D25*100</f>
        <v>42.04224412794021</v>
      </c>
      <c r="E31" s="177">
        <f>E26/E25*100</f>
        <v>42.87499619070029</v>
      </c>
      <c r="F31" s="177">
        <f>F26/F25*100</f>
        <v>42.62400958710687</v>
      </c>
      <c r="G31" s="177">
        <f>G26/G25*100</f>
        <v>44.105640349729995</v>
      </c>
      <c r="H31" s="286"/>
      <c r="I31" s="286"/>
      <c r="J31" s="116"/>
    </row>
    <row r="32" spans="1:10" s="19" customFormat="1" ht="15.75">
      <c r="A32" s="60"/>
      <c r="B32" s="89" t="s">
        <v>289</v>
      </c>
      <c r="C32" s="136" t="s">
        <v>54</v>
      </c>
      <c r="D32" s="177">
        <f>D27/D25*100</f>
        <v>57.95775587205978</v>
      </c>
      <c r="E32" s="177">
        <f>E27/E25*100</f>
        <v>57.12500380929971</v>
      </c>
      <c r="F32" s="177">
        <f>F27/F25*100</f>
        <v>57.37599041289314</v>
      </c>
      <c r="G32" s="177">
        <f>G27/G25*100</f>
        <v>55.89435965027</v>
      </c>
      <c r="H32" s="286"/>
      <c r="I32" s="286"/>
      <c r="J32" s="116"/>
    </row>
    <row r="33" spans="1:10" s="19" customFormat="1" ht="15.75">
      <c r="A33" s="60"/>
      <c r="B33" s="89" t="s">
        <v>349</v>
      </c>
      <c r="C33" s="136" t="s">
        <v>54</v>
      </c>
      <c r="D33" s="177">
        <f>D28/D25*100</f>
        <v>0</v>
      </c>
      <c r="E33" s="177">
        <f aca="true" t="shared" si="2" ref="E33:G34">E28/E26*100</f>
        <v>0</v>
      </c>
      <c r="F33" s="177">
        <f t="shared" si="2"/>
        <v>0</v>
      </c>
      <c r="G33" s="177">
        <f t="shared" si="2"/>
        <v>0</v>
      </c>
      <c r="H33" s="286"/>
      <c r="I33" s="286"/>
      <c r="J33" s="116"/>
    </row>
    <row r="34" spans="1:10" s="19" customFormat="1" ht="15.75">
      <c r="A34" s="60"/>
      <c r="B34" s="89" t="s">
        <v>290</v>
      </c>
      <c r="C34" s="90" t="s">
        <v>54</v>
      </c>
      <c r="D34" s="177">
        <f>D29/D25*100</f>
        <v>0</v>
      </c>
      <c r="E34" s="177">
        <f t="shared" si="2"/>
        <v>0</v>
      </c>
      <c r="F34" s="177">
        <f t="shared" si="2"/>
        <v>0</v>
      </c>
      <c r="G34" s="177">
        <f t="shared" si="2"/>
        <v>0</v>
      </c>
      <c r="H34" s="286"/>
      <c r="I34" s="286"/>
      <c r="J34" s="116"/>
    </row>
    <row r="35" spans="1:9" s="17" customFormat="1" ht="31.5">
      <c r="A35" s="60">
        <v>7</v>
      </c>
      <c r="B35" s="107" t="s">
        <v>271</v>
      </c>
      <c r="C35" s="108" t="s">
        <v>12</v>
      </c>
      <c r="D35" s="371">
        <f>'NN-CN-DV'!D229</f>
        <v>601.3</v>
      </c>
      <c r="E35" s="371">
        <f>'NN-CN-DV'!E229</f>
        <v>655.42</v>
      </c>
      <c r="F35" s="371">
        <f>'NN-CN-DV'!F229</f>
        <v>652.42</v>
      </c>
      <c r="G35" s="371">
        <f>'NN-CN-DV'!G229</f>
        <v>724.24</v>
      </c>
      <c r="H35" s="286">
        <f t="shared" si="0"/>
        <v>108.50157991019458</v>
      </c>
      <c r="I35" s="286">
        <f t="shared" si="1"/>
        <v>99.54227823380428</v>
      </c>
    </row>
    <row r="36" spans="1:9" s="17" customFormat="1" ht="15.75">
      <c r="A36" s="60">
        <v>8</v>
      </c>
      <c r="B36" s="107" t="s">
        <v>291</v>
      </c>
      <c r="C36" s="60" t="s">
        <v>55</v>
      </c>
      <c r="D36" s="120"/>
      <c r="E36" s="374"/>
      <c r="F36" s="374"/>
      <c r="G36" s="374"/>
      <c r="H36" s="286"/>
      <c r="I36" s="286"/>
    </row>
    <row r="37" spans="1:9" s="20" customFormat="1" ht="15.75">
      <c r="A37" s="69"/>
      <c r="B37" s="402" t="s">
        <v>292</v>
      </c>
      <c r="C37" s="161" t="s">
        <v>55</v>
      </c>
      <c r="D37" s="248"/>
      <c r="E37" s="292"/>
      <c r="F37" s="292"/>
      <c r="G37" s="292"/>
      <c r="H37" s="286"/>
      <c r="I37" s="286"/>
    </row>
    <row r="38" spans="1:20" s="17" customFormat="1" ht="15.75">
      <c r="A38" s="60">
        <v>9</v>
      </c>
      <c r="B38" s="111" t="s">
        <v>293</v>
      </c>
      <c r="C38" s="60" t="s">
        <v>55</v>
      </c>
      <c r="D38" s="120"/>
      <c r="E38" s="374"/>
      <c r="F38" s="374"/>
      <c r="G38" s="374"/>
      <c r="H38" s="286"/>
      <c r="I38" s="286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</row>
    <row r="39" spans="1:20" s="17" customFormat="1" ht="15.75">
      <c r="A39" s="60"/>
      <c r="B39" s="402" t="str">
        <f>B37</f>
        <v>   Trong đó: - Kinh tế trong nước</v>
      </c>
      <c r="C39" s="136" t="s">
        <v>55</v>
      </c>
      <c r="D39" s="269"/>
      <c r="E39" s="487"/>
      <c r="F39" s="487"/>
      <c r="G39" s="487"/>
      <c r="H39" s="286"/>
      <c r="I39" s="286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</row>
    <row r="40" spans="1:13" s="525" customFormat="1" ht="31.5">
      <c r="A40" s="516">
        <v>10</v>
      </c>
      <c r="B40" s="517" t="s">
        <v>294</v>
      </c>
      <c r="C40" s="518" t="s">
        <v>12</v>
      </c>
      <c r="D40" s="519">
        <v>1107.875</v>
      </c>
      <c r="E40" s="519">
        <v>954.61</v>
      </c>
      <c r="F40" s="520">
        <v>990.19</v>
      </c>
      <c r="G40" s="519">
        <v>954.61</v>
      </c>
      <c r="H40" s="521">
        <f t="shared" si="0"/>
        <v>89.37741171161007</v>
      </c>
      <c r="I40" s="522">
        <f t="shared" si="1"/>
        <v>103.72717654330042</v>
      </c>
      <c r="J40" s="523"/>
      <c r="K40" s="523"/>
      <c r="L40" s="524" t="e">
        <f>#REF!/#REF!*100</f>
        <v>#REF!</v>
      </c>
      <c r="M40" s="524" t="e">
        <f>#REF!/E40*100</f>
        <v>#REF!</v>
      </c>
    </row>
    <row r="41" spans="1:13" s="532" customFormat="1" ht="15.75">
      <c r="A41" s="526" t="s">
        <v>75</v>
      </c>
      <c r="B41" s="527" t="s">
        <v>295</v>
      </c>
      <c r="C41" s="528" t="s">
        <v>12</v>
      </c>
      <c r="D41" s="529">
        <v>110.22299999999998</v>
      </c>
      <c r="E41" s="529">
        <v>200.04000000000002</v>
      </c>
      <c r="F41" s="530">
        <v>120.367</v>
      </c>
      <c r="G41" s="529">
        <v>200.04000000000002</v>
      </c>
      <c r="H41" s="531">
        <f t="shared" si="0"/>
        <v>109.20316086479231</v>
      </c>
      <c r="I41" s="522">
        <f t="shared" si="1"/>
        <v>60.171465706858626</v>
      </c>
      <c r="J41" s="523"/>
      <c r="K41" s="523"/>
      <c r="L41" s="524" t="e">
        <f>#REF!/#REF!*100</f>
        <v>#REF!</v>
      </c>
      <c r="M41" s="524" t="e">
        <f>#REF!/E41*100</f>
        <v>#REF!</v>
      </c>
    </row>
    <row r="42" spans="1:13" s="532" customFormat="1" ht="31.5">
      <c r="A42" s="533" t="s">
        <v>116</v>
      </c>
      <c r="B42" s="534" t="s">
        <v>296</v>
      </c>
      <c r="C42" s="535" t="s">
        <v>12</v>
      </c>
      <c r="D42" s="536">
        <v>90.18299999999999</v>
      </c>
      <c r="E42" s="537">
        <f>SUM(E43:E50)</f>
        <v>86.04</v>
      </c>
      <c r="F42" s="538">
        <v>89.844</v>
      </c>
      <c r="G42" s="536">
        <v>86.04</v>
      </c>
      <c r="H42" s="522">
        <f t="shared" si="0"/>
        <v>99.62409766807492</v>
      </c>
      <c r="I42" s="522">
        <f t="shared" si="1"/>
        <v>104.42119944211994</v>
      </c>
      <c r="J42" s="539"/>
      <c r="K42" s="539"/>
      <c r="L42" s="524"/>
      <c r="M42" s="524" t="e">
        <f>#REF!/E42*100</f>
        <v>#REF!</v>
      </c>
    </row>
    <row r="43" spans="1:13" s="532" customFormat="1" ht="15.75">
      <c r="A43" s="426"/>
      <c r="B43" s="540" t="s">
        <v>297</v>
      </c>
      <c r="C43" s="541" t="s">
        <v>12</v>
      </c>
      <c r="D43" s="542"/>
      <c r="E43" s="436"/>
      <c r="F43" s="543"/>
      <c r="G43" s="436"/>
      <c r="H43" s="522"/>
      <c r="I43" s="522"/>
      <c r="J43" s="544"/>
      <c r="K43" s="544"/>
      <c r="L43" s="524"/>
      <c r="M43" s="524"/>
    </row>
    <row r="44" spans="1:13" s="532" customFormat="1" ht="15.75">
      <c r="A44" s="426"/>
      <c r="B44" s="545" t="s">
        <v>298</v>
      </c>
      <c r="C44" s="541" t="s">
        <v>12</v>
      </c>
      <c r="D44" s="542"/>
      <c r="E44" s="436"/>
      <c r="F44" s="543"/>
      <c r="G44" s="436"/>
      <c r="H44" s="522"/>
      <c r="I44" s="522"/>
      <c r="J44" s="544"/>
      <c r="K44" s="544"/>
      <c r="L44" s="524"/>
      <c r="M44" s="524"/>
    </row>
    <row r="45" spans="1:13" s="532" customFormat="1" ht="15.75">
      <c r="A45" s="426"/>
      <c r="B45" s="545" t="s">
        <v>299</v>
      </c>
      <c r="C45" s="541" t="s">
        <v>12</v>
      </c>
      <c r="D45" s="542"/>
      <c r="E45" s="436"/>
      <c r="F45" s="543"/>
      <c r="G45" s="436"/>
      <c r="H45" s="522"/>
      <c r="I45" s="522"/>
      <c r="J45" s="544"/>
      <c r="K45" s="544"/>
      <c r="L45" s="524"/>
      <c r="M45" s="524"/>
    </row>
    <row r="46" spans="1:13" s="532" customFormat="1" ht="15.75">
      <c r="A46" s="516"/>
      <c r="B46" s="545" t="s">
        <v>300</v>
      </c>
      <c r="C46" s="541" t="s">
        <v>12</v>
      </c>
      <c r="D46" s="542">
        <v>57.483</v>
      </c>
      <c r="E46" s="436">
        <v>55.5</v>
      </c>
      <c r="F46" s="543">
        <v>56.502</v>
      </c>
      <c r="G46" s="436">
        <v>55.5</v>
      </c>
      <c r="H46" s="522">
        <f t="shared" si="0"/>
        <v>98.29340848598717</v>
      </c>
      <c r="I46" s="522">
        <f t="shared" si="1"/>
        <v>101.80540540540541</v>
      </c>
      <c r="J46" s="544"/>
      <c r="K46" s="544"/>
      <c r="L46" s="524" t="e">
        <f>#REF!/#REF!*100</f>
        <v>#REF!</v>
      </c>
      <c r="M46" s="524" t="e">
        <f>#REF!/E46*100</f>
        <v>#REF!</v>
      </c>
    </row>
    <row r="47" spans="1:13" s="532" customFormat="1" ht="15.75">
      <c r="A47" s="516"/>
      <c r="B47" s="545" t="s">
        <v>301</v>
      </c>
      <c r="C47" s="541" t="s">
        <v>12</v>
      </c>
      <c r="D47" s="542">
        <v>4.3</v>
      </c>
      <c r="E47" s="436">
        <v>3.8</v>
      </c>
      <c r="F47" s="543">
        <v>4.201</v>
      </c>
      <c r="G47" s="436">
        <v>3.8</v>
      </c>
      <c r="H47" s="522">
        <f t="shared" si="0"/>
        <v>97.69767441860465</v>
      </c>
      <c r="I47" s="522">
        <f t="shared" si="1"/>
        <v>110.55263157894737</v>
      </c>
      <c r="J47" s="544"/>
      <c r="K47" s="544"/>
      <c r="L47" s="524" t="e">
        <f>#REF!/#REF!*100</f>
        <v>#REF!</v>
      </c>
      <c r="M47" s="524" t="e">
        <f>#REF!/E47*100</f>
        <v>#REF!</v>
      </c>
    </row>
    <row r="48" spans="1:44" s="532" customFormat="1" ht="15.75">
      <c r="A48" s="516"/>
      <c r="B48" s="545" t="s">
        <v>302</v>
      </c>
      <c r="C48" s="541" t="s">
        <v>12</v>
      </c>
      <c r="D48" s="542"/>
      <c r="E48" s="436"/>
      <c r="F48" s="543">
        <v>0.444</v>
      </c>
      <c r="G48" s="436"/>
      <c r="H48" s="522"/>
      <c r="I48" s="522"/>
      <c r="J48" s="544"/>
      <c r="K48" s="544"/>
      <c r="L48" s="524"/>
      <c r="M48" s="524"/>
      <c r="AR48" s="546">
        <f>F42-F46-F47-F48-F49-F49</f>
        <v>6.696999999999992</v>
      </c>
    </row>
    <row r="49" spans="1:13" s="532" customFormat="1" ht="15.75">
      <c r="A49" s="516"/>
      <c r="B49" s="545" t="s">
        <v>303</v>
      </c>
      <c r="C49" s="541" t="s">
        <v>12</v>
      </c>
      <c r="D49" s="542">
        <v>9</v>
      </c>
      <c r="E49" s="436">
        <v>11.04</v>
      </c>
      <c r="F49" s="543">
        <v>11</v>
      </c>
      <c r="G49" s="436">
        <v>11.04</v>
      </c>
      <c r="H49" s="522">
        <f t="shared" si="0"/>
        <v>122.22222222222223</v>
      </c>
      <c r="I49" s="522">
        <f t="shared" si="1"/>
        <v>99.6376811594203</v>
      </c>
      <c r="J49" s="544"/>
      <c r="K49" s="544"/>
      <c r="L49" s="524" t="e">
        <f>#REF!/#REF!*100</f>
        <v>#REF!</v>
      </c>
      <c r="M49" s="524" t="e">
        <f>#REF!/E49*100</f>
        <v>#REF!</v>
      </c>
    </row>
    <row r="50" spans="1:13" s="532" customFormat="1" ht="15.75">
      <c r="A50" s="516"/>
      <c r="B50" s="545" t="s">
        <v>304</v>
      </c>
      <c r="C50" s="541" t="s">
        <v>12</v>
      </c>
      <c r="D50" s="542">
        <v>19.4</v>
      </c>
      <c r="E50" s="436">
        <v>15.7</v>
      </c>
      <c r="F50" s="543">
        <f>E50</f>
        <v>15.7</v>
      </c>
      <c r="G50" s="436">
        <v>15.7</v>
      </c>
      <c r="H50" s="522">
        <f t="shared" si="0"/>
        <v>80.9278350515464</v>
      </c>
      <c r="I50" s="522">
        <f t="shared" si="1"/>
        <v>100</v>
      </c>
      <c r="J50" s="544"/>
      <c r="K50" s="544"/>
      <c r="L50" s="524" t="e">
        <f>#REF!/#REF!*100</f>
        <v>#REF!</v>
      </c>
      <c r="M50" s="524" t="e">
        <f>#REF!/E50*100</f>
        <v>#REF!</v>
      </c>
    </row>
    <row r="51" spans="1:13" s="532" customFormat="1" ht="15.75">
      <c r="A51" s="533" t="s">
        <v>116</v>
      </c>
      <c r="B51" s="547" t="s">
        <v>305</v>
      </c>
      <c r="C51" s="535" t="s">
        <v>12</v>
      </c>
      <c r="D51" s="548">
        <v>20.04</v>
      </c>
      <c r="E51" s="548">
        <v>114</v>
      </c>
      <c r="F51" s="543">
        <v>30.067</v>
      </c>
      <c r="G51" s="548">
        <v>114</v>
      </c>
      <c r="H51" s="522">
        <f t="shared" si="0"/>
        <v>150.03493013972056</v>
      </c>
      <c r="I51" s="522">
        <f t="shared" si="1"/>
        <v>26.37456140350877</v>
      </c>
      <c r="J51" s="539"/>
      <c r="K51" s="539"/>
      <c r="L51" s="549" t="e">
        <f>#REF!/#REF!*100</f>
        <v>#REF!</v>
      </c>
      <c r="M51" s="524" t="e">
        <f>#REF!/E51*100</f>
        <v>#REF!</v>
      </c>
    </row>
    <row r="52" spans="1:9" s="550" customFormat="1" ht="15.75">
      <c r="A52" s="533" t="s">
        <v>116</v>
      </c>
      <c r="B52" s="547" t="s">
        <v>306</v>
      </c>
      <c r="C52" s="535" t="s">
        <v>12</v>
      </c>
      <c r="D52" s="548"/>
      <c r="E52" s="548"/>
      <c r="F52" s="548"/>
      <c r="G52" s="548"/>
      <c r="H52" s="522"/>
      <c r="I52" s="522"/>
    </row>
    <row r="53" spans="1:14" s="532" customFormat="1" ht="15.75">
      <c r="A53" s="516">
        <v>11</v>
      </c>
      <c r="B53" s="551" t="s">
        <v>7</v>
      </c>
      <c r="C53" s="518" t="s">
        <v>12</v>
      </c>
      <c r="D53" s="519">
        <v>1092.849</v>
      </c>
      <c r="E53" s="519">
        <f>SUM(E55:E58)</f>
        <v>939.059</v>
      </c>
      <c r="F53" s="552">
        <v>982</v>
      </c>
      <c r="G53" s="519">
        <v>939.059</v>
      </c>
      <c r="H53" s="521">
        <f t="shared" si="0"/>
        <v>89.8568786721679</v>
      </c>
      <c r="I53" s="522">
        <f t="shared" si="1"/>
        <v>104.57276912313284</v>
      </c>
      <c r="J53" s="520"/>
      <c r="K53" s="520"/>
      <c r="L53" s="553" t="e">
        <f>#REF!/#REF!*100</f>
        <v>#REF!</v>
      </c>
      <c r="M53" s="553" t="e">
        <f>#REF!/E53*100</f>
        <v>#REF!</v>
      </c>
      <c r="N53" s="554"/>
    </row>
    <row r="54" spans="1:46" s="532" customFormat="1" ht="15.75">
      <c r="A54" s="526"/>
      <c r="B54" s="555" t="s">
        <v>51</v>
      </c>
      <c r="C54" s="535"/>
      <c r="D54" s="552"/>
      <c r="E54" s="449"/>
      <c r="F54" s="449"/>
      <c r="G54" s="449"/>
      <c r="H54" s="522"/>
      <c r="I54" s="522"/>
      <c r="J54" s="449"/>
      <c r="K54" s="449"/>
      <c r="L54" s="553"/>
      <c r="M54" s="553"/>
      <c r="N54" s="556"/>
      <c r="AT54" s="546"/>
    </row>
    <row r="55" spans="1:13" s="558" customFormat="1" ht="31.5">
      <c r="A55" s="526" t="s">
        <v>75</v>
      </c>
      <c r="B55" s="527" t="s">
        <v>8</v>
      </c>
      <c r="C55" s="528" t="s">
        <v>12</v>
      </c>
      <c r="D55" s="529">
        <v>127.36</v>
      </c>
      <c r="E55" s="529">
        <v>102.6</v>
      </c>
      <c r="F55" s="557">
        <v>68.576</v>
      </c>
      <c r="G55" s="529">
        <v>102.6</v>
      </c>
      <c r="H55" s="522">
        <f t="shared" si="0"/>
        <v>53.84422110552764</v>
      </c>
      <c r="I55" s="522">
        <f t="shared" si="1"/>
        <v>66.83820662768031</v>
      </c>
      <c r="J55" s="530"/>
      <c r="K55" s="530"/>
      <c r="L55" s="553" t="e">
        <f>#REF!/#REF!*100</f>
        <v>#REF!</v>
      </c>
      <c r="M55" s="553" t="e">
        <f>#REF!/E55*100</f>
        <v>#REF!</v>
      </c>
    </row>
    <row r="56" spans="1:13" s="525" customFormat="1" ht="15.75">
      <c r="A56" s="526" t="s">
        <v>76</v>
      </c>
      <c r="B56" s="559" t="s">
        <v>9</v>
      </c>
      <c r="C56" s="528" t="s">
        <v>12</v>
      </c>
      <c r="D56" s="560">
        <v>688.608</v>
      </c>
      <c r="E56" s="560">
        <v>643.127</v>
      </c>
      <c r="F56" s="557">
        <v>677.063</v>
      </c>
      <c r="G56" s="530">
        <v>643.127</v>
      </c>
      <c r="H56" s="522">
        <f t="shared" si="0"/>
        <v>98.32342929504159</v>
      </c>
      <c r="I56" s="522">
        <f t="shared" si="1"/>
        <v>105.27671828425802</v>
      </c>
      <c r="J56" s="530"/>
      <c r="K56" s="530"/>
      <c r="L56" s="553" t="e">
        <f>#REF!/#REF!*100</f>
        <v>#REF!</v>
      </c>
      <c r="M56" s="553" t="e">
        <f>#REF!/E56*100</f>
        <v>#REF!</v>
      </c>
    </row>
    <row r="57" spans="1:13" s="525" customFormat="1" ht="15.75">
      <c r="A57" s="526" t="s">
        <v>426</v>
      </c>
      <c r="B57" s="559" t="s">
        <v>427</v>
      </c>
      <c r="C57" s="528" t="s">
        <v>12</v>
      </c>
      <c r="D57" s="560">
        <v>14.06</v>
      </c>
      <c r="E57" s="560">
        <v>12.799</v>
      </c>
      <c r="F57" s="557">
        <v>10.747</v>
      </c>
      <c r="G57" s="530">
        <v>12.799</v>
      </c>
      <c r="H57" s="522">
        <f t="shared" si="0"/>
        <v>76.43669985775249</v>
      </c>
      <c r="I57" s="522">
        <f t="shared" si="1"/>
        <v>83.96749746073912</v>
      </c>
      <c r="J57" s="530"/>
      <c r="K57" s="530"/>
      <c r="L57" s="553" t="e">
        <f>#REF!/#REF!*100</f>
        <v>#REF!</v>
      </c>
      <c r="M57" s="553" t="e">
        <f>#REF!/E57*100</f>
        <v>#REF!</v>
      </c>
    </row>
    <row r="58" spans="1:13" s="525" customFormat="1" ht="15.75">
      <c r="A58" s="526" t="s">
        <v>428</v>
      </c>
      <c r="B58" s="559" t="s">
        <v>429</v>
      </c>
      <c r="C58" s="528" t="s">
        <v>12</v>
      </c>
      <c r="D58" s="560">
        <v>262.821</v>
      </c>
      <c r="E58" s="560">
        <v>180.533</v>
      </c>
      <c r="F58" s="557">
        <f>184.546+34.229+6.839</f>
        <v>225.61399999999998</v>
      </c>
      <c r="G58" s="530">
        <v>180.533</v>
      </c>
      <c r="H58" s="522">
        <f t="shared" si="0"/>
        <v>85.84321648574503</v>
      </c>
      <c r="I58" s="522">
        <f t="shared" si="1"/>
        <v>124.97105792292822</v>
      </c>
      <c r="J58" s="530"/>
      <c r="K58" s="530"/>
      <c r="L58" s="553" t="e">
        <f>#REF!/#REF!*100</f>
        <v>#REF!</v>
      </c>
      <c r="M58" s="553" t="e">
        <f>#REF!/E58*100</f>
        <v>#REF!</v>
      </c>
    </row>
    <row r="59" spans="1:10" s="556" customFormat="1" ht="31.5">
      <c r="A59" s="516">
        <v>12</v>
      </c>
      <c r="B59" s="561" t="s">
        <v>10</v>
      </c>
      <c r="C59" s="518" t="s">
        <v>12</v>
      </c>
      <c r="D59" s="562">
        <f>D60+D61+D62</f>
        <v>2078.44</v>
      </c>
      <c r="E59" s="562">
        <f>E60+E61</f>
        <v>2356.8500000000004</v>
      </c>
      <c r="F59" s="562">
        <f>F60+F61</f>
        <v>2344.3999999999996</v>
      </c>
      <c r="G59" s="562">
        <f>G60+G61</f>
        <v>2344.3999999999996</v>
      </c>
      <c r="H59" s="522">
        <f t="shared" si="0"/>
        <v>112.79613556321084</v>
      </c>
      <c r="I59" s="522">
        <f t="shared" si="1"/>
        <v>99.4717525510745</v>
      </c>
      <c r="J59" s="563"/>
    </row>
    <row r="60" spans="1:10" s="556" customFormat="1" ht="15.75">
      <c r="A60" s="516"/>
      <c r="B60" s="545" t="s">
        <v>307</v>
      </c>
      <c r="C60" s="541" t="s">
        <v>12</v>
      </c>
      <c r="D60" s="564">
        <v>203.12</v>
      </c>
      <c r="E60" s="564">
        <v>229.24</v>
      </c>
      <c r="F60" s="564">
        <v>228.18</v>
      </c>
      <c r="G60" s="564">
        <v>228.18</v>
      </c>
      <c r="H60" s="522">
        <f t="shared" si="0"/>
        <v>112.33753446238677</v>
      </c>
      <c r="I60" s="522">
        <f t="shared" si="1"/>
        <v>99.5376025126505</v>
      </c>
      <c r="J60" s="565"/>
    </row>
    <row r="61" spans="1:10" s="556" customFormat="1" ht="15.75">
      <c r="A61" s="516"/>
      <c r="B61" s="545" t="s">
        <v>308</v>
      </c>
      <c r="C61" s="541" t="s">
        <v>12</v>
      </c>
      <c r="D61" s="564">
        <v>1875.32</v>
      </c>
      <c r="E61" s="564">
        <v>2127.61</v>
      </c>
      <c r="F61" s="564">
        <v>2116.22</v>
      </c>
      <c r="G61" s="564">
        <v>2116.22</v>
      </c>
      <c r="H61" s="522">
        <f t="shared" si="0"/>
        <v>112.84580764882793</v>
      </c>
      <c r="I61" s="522">
        <f t="shared" si="1"/>
        <v>99.46465752652036</v>
      </c>
      <c r="J61" s="565"/>
    </row>
    <row r="62" spans="1:20" s="532" customFormat="1" ht="15.75">
      <c r="A62" s="516" t="s">
        <v>309</v>
      </c>
      <c r="B62" s="566" t="s">
        <v>310</v>
      </c>
      <c r="C62" s="541" t="s">
        <v>12</v>
      </c>
      <c r="D62" s="448"/>
      <c r="E62" s="310"/>
      <c r="F62" s="310"/>
      <c r="G62" s="310"/>
      <c r="H62" s="522"/>
      <c r="I62" s="522"/>
      <c r="J62" s="556"/>
      <c r="K62" s="556"/>
      <c r="L62" s="556"/>
      <c r="M62" s="556"/>
      <c r="N62" s="556"/>
      <c r="O62" s="556"/>
      <c r="P62" s="556"/>
      <c r="Q62" s="556"/>
      <c r="R62" s="556"/>
      <c r="S62" s="556"/>
      <c r="T62" s="556"/>
    </row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</sheetData>
  <sheetProtection/>
  <mergeCells count="11">
    <mergeCell ref="H6:I6"/>
    <mergeCell ref="A3:I3"/>
    <mergeCell ref="A6:A7"/>
    <mergeCell ref="B6:B7"/>
    <mergeCell ref="F1:I2"/>
    <mergeCell ref="C6:C7"/>
    <mergeCell ref="D6:D7"/>
    <mergeCell ref="E6:F6"/>
    <mergeCell ref="A4:I4"/>
    <mergeCell ref="A1:B2"/>
    <mergeCell ref="G6:G7"/>
  </mergeCells>
  <printOptions horizontalCentered="1"/>
  <pageMargins left="0.4724409448818898" right="0" top="0.07874015748031496" bottom="0.1968503937007874" header="0" footer="0"/>
  <pageSetup horizontalDpi="600" verticalDpi="600" orientation="landscape" paperSize="9" scale="9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Z1074"/>
  <sheetViews>
    <sheetView view="pageBreakPreview" zoomScale="85" zoomScaleNormal="85" zoomScaleSheetLayoutView="85" zoomScalePageLayoutView="0" workbookViewId="0" topLeftCell="A175">
      <selection activeCell="F137" sqref="F137"/>
    </sheetView>
  </sheetViews>
  <sheetFormatPr defaultColWidth="9.140625" defaultRowHeight="12.75"/>
  <cols>
    <col min="1" max="1" width="4.28125" style="101" bestFit="1" customWidth="1"/>
    <col min="2" max="2" width="32.140625" style="62" customWidth="1"/>
    <col min="3" max="3" width="11.28125" style="61" bestFit="1" customWidth="1"/>
    <col min="4" max="4" width="13.8515625" style="61" customWidth="1"/>
    <col min="5" max="5" width="14.421875" style="666" bestFit="1" customWidth="1"/>
    <col min="6" max="6" width="14.421875" style="62" bestFit="1" customWidth="1"/>
    <col min="7" max="7" width="12.421875" style="62" customWidth="1"/>
    <col min="8" max="8" width="10.421875" style="62" customWidth="1"/>
    <col min="9" max="9" width="9.28125" style="62" bestFit="1" customWidth="1"/>
    <col min="10" max="10" width="0" style="62" hidden="1" customWidth="1"/>
    <col min="11" max="11" width="11.28125" style="62" hidden="1" customWidth="1"/>
    <col min="12" max="12" width="15.421875" style="62" hidden="1" customWidth="1"/>
    <col min="13" max="42" width="0" style="62" hidden="1" customWidth="1"/>
    <col min="43" max="43" width="14.421875" style="410" customWidth="1"/>
    <col min="44" max="44" width="10.28125" style="62" bestFit="1" customWidth="1"/>
    <col min="45" max="45" width="12.57421875" style="62" customWidth="1"/>
    <col min="46" max="46" width="13.00390625" style="62" customWidth="1"/>
    <col min="47" max="47" width="12.421875" style="62" bestFit="1" customWidth="1"/>
    <col min="48" max="48" width="12.140625" style="62" customWidth="1"/>
    <col min="49" max="50" width="11.140625" style="62" customWidth="1"/>
    <col min="51" max="16384" width="9.140625" style="62" customWidth="1"/>
  </cols>
  <sheetData>
    <row r="1" spans="1:9" ht="21.75" customHeight="1">
      <c r="A1" s="762" t="s">
        <v>351</v>
      </c>
      <c r="B1" s="763"/>
      <c r="F1" s="761" t="s">
        <v>453</v>
      </c>
      <c r="G1" s="761"/>
      <c r="H1" s="761"/>
      <c r="I1" s="761"/>
    </row>
    <row r="2" spans="1:2" ht="21.75" customHeight="1">
      <c r="A2" s="763"/>
      <c r="B2" s="763"/>
    </row>
    <row r="3" spans="1:43" s="64" customFormat="1" ht="22.5" customHeight="1">
      <c r="A3" s="63"/>
      <c r="B3" s="764" t="s">
        <v>117</v>
      </c>
      <c r="C3" s="764"/>
      <c r="D3" s="764"/>
      <c r="E3" s="764"/>
      <c r="F3" s="764"/>
      <c r="G3" s="764"/>
      <c r="H3" s="764"/>
      <c r="I3" s="764"/>
      <c r="AQ3" s="411"/>
    </row>
    <row r="4" spans="1:43" s="64" customFormat="1" ht="18.75">
      <c r="A4" s="761" t="s">
        <v>527</v>
      </c>
      <c r="B4" s="761"/>
      <c r="C4" s="761"/>
      <c r="D4" s="761"/>
      <c r="E4" s="761"/>
      <c r="F4" s="761"/>
      <c r="G4" s="761"/>
      <c r="H4" s="761"/>
      <c r="I4" s="761"/>
      <c r="AQ4" s="411"/>
    </row>
    <row r="5" spans="1:43" s="64" customFormat="1" ht="5.25" customHeight="1">
      <c r="A5" s="63"/>
      <c r="B5" s="65"/>
      <c r="C5" s="66"/>
      <c r="D5" s="66"/>
      <c r="E5" s="667"/>
      <c r="F5" s="65"/>
      <c r="G5" s="65"/>
      <c r="H5" s="65"/>
      <c r="I5" s="65"/>
      <c r="AQ5" s="411"/>
    </row>
    <row r="6" spans="1:43" s="17" customFormat="1" ht="16.5" customHeight="1">
      <c r="A6" s="754" t="s">
        <v>381</v>
      </c>
      <c r="B6" s="753" t="s">
        <v>50</v>
      </c>
      <c r="C6" s="753" t="s">
        <v>53</v>
      </c>
      <c r="D6" s="754" t="s">
        <v>484</v>
      </c>
      <c r="E6" s="754" t="s">
        <v>485</v>
      </c>
      <c r="F6" s="754"/>
      <c r="G6" s="759" t="s">
        <v>486</v>
      </c>
      <c r="H6" s="765" t="s">
        <v>49</v>
      </c>
      <c r="I6" s="766"/>
      <c r="AQ6" s="412"/>
    </row>
    <row r="7" spans="1:43" s="17" customFormat="1" ht="48.75" customHeight="1">
      <c r="A7" s="752"/>
      <c r="B7" s="754"/>
      <c r="C7" s="752"/>
      <c r="D7" s="754"/>
      <c r="E7" s="668" t="s">
        <v>52</v>
      </c>
      <c r="F7" s="59" t="s">
        <v>458</v>
      </c>
      <c r="G7" s="760"/>
      <c r="H7" s="56" t="s">
        <v>525</v>
      </c>
      <c r="I7" s="56" t="s">
        <v>526</v>
      </c>
      <c r="AQ7" s="412"/>
    </row>
    <row r="8" spans="1:43" s="72" customFormat="1" ht="15.75" customHeight="1">
      <c r="A8" s="60" t="s">
        <v>74</v>
      </c>
      <c r="B8" s="67" t="s">
        <v>118</v>
      </c>
      <c r="C8" s="68"/>
      <c r="D8" s="69"/>
      <c r="E8" s="669"/>
      <c r="F8" s="69"/>
      <c r="G8" s="69"/>
      <c r="H8" s="70"/>
      <c r="I8" s="71"/>
      <c r="AQ8" s="413"/>
    </row>
    <row r="9" spans="1:43" s="73" customFormat="1" ht="31.5">
      <c r="A9" s="125" t="s">
        <v>58</v>
      </c>
      <c r="B9" s="126" t="s">
        <v>204</v>
      </c>
      <c r="C9" s="108" t="s">
        <v>12</v>
      </c>
      <c r="D9" s="109">
        <f>D10+D14+D15</f>
        <v>1165.8</v>
      </c>
      <c r="E9" s="670">
        <f>E10+E14+E15</f>
        <v>1228.956</v>
      </c>
      <c r="F9" s="211">
        <f>F10+F14+F15</f>
        <v>1254.1960000000004</v>
      </c>
      <c r="G9" s="188">
        <f>G10+G14+G15</f>
        <v>1332.61</v>
      </c>
      <c r="H9" s="129">
        <f>F9/D9*100</f>
        <v>107.58243266426493</v>
      </c>
      <c r="I9" s="93">
        <f>F9/E9*100</f>
        <v>102.05377572508702</v>
      </c>
      <c r="AN9" s="73">
        <f>G9/F9*100</f>
        <v>106.25213284048102</v>
      </c>
      <c r="AO9" s="73">
        <f aca="true" t="shared" si="0" ref="AO9:AO40">F9/D9*100</f>
        <v>107.58243266426493</v>
      </c>
      <c r="AQ9" s="411">
        <f>G9/F9*100</f>
        <v>106.25213284048102</v>
      </c>
    </row>
    <row r="10" spans="1:43" s="64" customFormat="1" ht="15.75">
      <c r="A10" s="125"/>
      <c r="B10" s="127" t="s">
        <v>14</v>
      </c>
      <c r="C10" s="90" t="s">
        <v>12</v>
      </c>
      <c r="D10" s="128">
        <f>D11+D12+D13</f>
        <v>683.8</v>
      </c>
      <c r="E10" s="404">
        <f>E11+E12+E13</f>
        <v>721.905</v>
      </c>
      <c r="F10" s="212">
        <f>F11+F12+F13</f>
        <v>725.0050000000001</v>
      </c>
      <c r="G10" s="189">
        <f>G11+G12+G13</f>
        <v>757.9899999999999</v>
      </c>
      <c r="H10" s="129">
        <f aca="true" t="shared" si="1" ref="H10:H23">F10/D10*100</f>
        <v>106.02588476162622</v>
      </c>
      <c r="I10" s="93">
        <f aca="true" t="shared" si="2" ref="I10:I71">F10/E10*100</f>
        <v>100.42941938343691</v>
      </c>
      <c r="AN10" s="73">
        <f aca="true" t="shared" si="3" ref="AN10:AN71">G10/F10*100</f>
        <v>104.54962379569793</v>
      </c>
      <c r="AO10" s="73">
        <f t="shared" si="0"/>
        <v>106.02588476162622</v>
      </c>
      <c r="AQ10" s="411">
        <f aca="true" t="shared" si="4" ref="AQ10:AQ73">G10/F10*100</f>
        <v>104.54962379569793</v>
      </c>
    </row>
    <row r="11" spans="1:43" s="74" customFormat="1" ht="15.75">
      <c r="A11" s="130"/>
      <c r="B11" s="131" t="s">
        <v>11</v>
      </c>
      <c r="C11" s="132" t="s">
        <v>12</v>
      </c>
      <c r="D11" s="133">
        <v>355.7</v>
      </c>
      <c r="E11" s="671">
        <v>367.082</v>
      </c>
      <c r="F11" s="213">
        <v>380.182</v>
      </c>
      <c r="G11" s="190">
        <v>392.828</v>
      </c>
      <c r="H11" s="129">
        <f t="shared" si="1"/>
        <v>106.8827663761597</v>
      </c>
      <c r="I11" s="93">
        <f t="shared" si="2"/>
        <v>103.56868492598386</v>
      </c>
      <c r="AN11" s="73">
        <f t="shared" si="3"/>
        <v>103.32630161343776</v>
      </c>
      <c r="AO11" s="73">
        <f t="shared" si="0"/>
        <v>106.8827663761597</v>
      </c>
      <c r="AQ11" s="411">
        <f t="shared" si="4"/>
        <v>103.32630161343776</v>
      </c>
    </row>
    <row r="12" spans="1:46" s="74" customFormat="1" ht="15.75">
      <c r="A12" s="130"/>
      <c r="B12" s="131" t="s">
        <v>15</v>
      </c>
      <c r="C12" s="132" t="s">
        <v>12</v>
      </c>
      <c r="D12" s="133">
        <v>304.8</v>
      </c>
      <c r="E12" s="672">
        <v>330.708</v>
      </c>
      <c r="F12" s="213">
        <v>320.708</v>
      </c>
      <c r="G12" s="190">
        <v>340.204</v>
      </c>
      <c r="H12" s="129">
        <f t="shared" si="1"/>
        <v>105.21916010498688</v>
      </c>
      <c r="I12" s="93">
        <f t="shared" si="2"/>
        <v>96.97618442855934</v>
      </c>
      <c r="AN12" s="73">
        <f t="shared" si="3"/>
        <v>106.07905010165008</v>
      </c>
      <c r="AO12" s="73">
        <f t="shared" si="0"/>
        <v>105.21916010498688</v>
      </c>
      <c r="AQ12" s="411">
        <f t="shared" si="4"/>
        <v>106.07905010165008</v>
      </c>
      <c r="AT12" s="228"/>
    </row>
    <row r="13" spans="1:43" s="74" customFormat="1" ht="15.75">
      <c r="A13" s="130"/>
      <c r="B13" s="131" t="s">
        <v>16</v>
      </c>
      <c r="C13" s="132" t="s">
        <v>12</v>
      </c>
      <c r="D13" s="133">
        <v>23.3</v>
      </c>
      <c r="E13" s="672">
        <v>24.115</v>
      </c>
      <c r="F13" s="213">
        <v>24.115</v>
      </c>
      <c r="G13" s="190">
        <v>24.958</v>
      </c>
      <c r="H13" s="129">
        <f t="shared" si="1"/>
        <v>103.49785407725321</v>
      </c>
      <c r="I13" s="93">
        <f t="shared" si="2"/>
        <v>100</v>
      </c>
      <c r="AN13" s="73">
        <f t="shared" si="3"/>
        <v>103.4957495334854</v>
      </c>
      <c r="AO13" s="73">
        <f t="shared" si="0"/>
        <v>103.49785407725321</v>
      </c>
      <c r="AQ13" s="411">
        <f t="shared" si="4"/>
        <v>103.4957495334854</v>
      </c>
    </row>
    <row r="14" spans="1:43" s="64" customFormat="1" ht="15.75">
      <c r="A14" s="125"/>
      <c r="B14" s="127" t="s">
        <v>17</v>
      </c>
      <c r="C14" s="90" t="s">
        <v>12</v>
      </c>
      <c r="D14" s="128">
        <v>475.8</v>
      </c>
      <c r="E14" s="404">
        <v>500.541</v>
      </c>
      <c r="F14" s="212">
        <v>522.541</v>
      </c>
      <c r="G14" s="189">
        <v>567.57</v>
      </c>
      <c r="H14" s="129">
        <f t="shared" si="1"/>
        <v>109.82366540563262</v>
      </c>
      <c r="I14" s="93">
        <f t="shared" si="2"/>
        <v>104.39524434561804</v>
      </c>
      <c r="AN14" s="73">
        <f t="shared" si="3"/>
        <v>108.6173142394568</v>
      </c>
      <c r="AO14" s="73">
        <f t="shared" si="0"/>
        <v>109.82366540563262</v>
      </c>
      <c r="AQ14" s="411">
        <f t="shared" si="4"/>
        <v>108.6173142394568</v>
      </c>
    </row>
    <row r="15" spans="1:43" s="64" customFormat="1" ht="15.75">
      <c r="A15" s="125"/>
      <c r="B15" s="127" t="s">
        <v>18</v>
      </c>
      <c r="C15" s="90" t="s">
        <v>12</v>
      </c>
      <c r="D15" s="128">
        <v>6.2</v>
      </c>
      <c r="E15" s="404">
        <v>6.51</v>
      </c>
      <c r="F15" s="212">
        <v>6.65</v>
      </c>
      <c r="G15" s="189">
        <v>7.05</v>
      </c>
      <c r="H15" s="129">
        <f t="shared" si="1"/>
        <v>107.25806451612902</v>
      </c>
      <c r="I15" s="93">
        <f t="shared" si="2"/>
        <v>102.15053763440861</v>
      </c>
      <c r="AN15" s="73">
        <f t="shared" si="3"/>
        <v>106.01503759398496</v>
      </c>
      <c r="AO15" s="73">
        <f t="shared" si="0"/>
        <v>107.25806451612902</v>
      </c>
      <c r="AQ15" s="411">
        <f t="shared" si="4"/>
        <v>106.01503759398496</v>
      </c>
    </row>
    <row r="16" spans="1:43" s="73" customFormat="1" ht="31.5">
      <c r="A16" s="125" t="s">
        <v>73</v>
      </c>
      <c r="B16" s="126" t="s">
        <v>205</v>
      </c>
      <c r="C16" s="108" t="s">
        <v>12</v>
      </c>
      <c r="D16" s="109">
        <f>D17+D21+D22</f>
        <v>2086.3</v>
      </c>
      <c r="E16" s="670">
        <f>E17+E21+E22</f>
        <v>2206.967</v>
      </c>
      <c r="F16" s="211">
        <f>F17+F21+F22</f>
        <v>2249.2419999999997</v>
      </c>
      <c r="G16" s="188">
        <f>G17+G21+G22</f>
        <v>2322.6499999999996</v>
      </c>
      <c r="H16" s="129">
        <f t="shared" si="1"/>
        <v>107.81009442553801</v>
      </c>
      <c r="I16" s="93">
        <f t="shared" si="2"/>
        <v>101.91552479035705</v>
      </c>
      <c r="AN16" s="73">
        <f t="shared" si="3"/>
        <v>103.26367727438843</v>
      </c>
      <c r="AO16" s="73">
        <f t="shared" si="0"/>
        <v>107.81009442553801</v>
      </c>
      <c r="AQ16" s="411">
        <f t="shared" si="4"/>
        <v>103.26367727438843</v>
      </c>
    </row>
    <row r="17" spans="1:43" s="64" customFormat="1" ht="15.75">
      <c r="A17" s="125"/>
      <c r="B17" s="127" t="s">
        <v>14</v>
      </c>
      <c r="C17" s="90" t="s">
        <v>12</v>
      </c>
      <c r="D17" s="128">
        <f>D18+D19+D20</f>
        <v>1321.1</v>
      </c>
      <c r="E17" s="404">
        <f>E18+E19+E20</f>
        <v>1394.3439999999998</v>
      </c>
      <c r="F17" s="212">
        <f>F18+F19+F20</f>
        <v>1401.3439999999998</v>
      </c>
      <c r="G17" s="189">
        <f>G18+G19+G20</f>
        <v>1459.6649999999997</v>
      </c>
      <c r="H17" s="129">
        <f t="shared" si="1"/>
        <v>106.07402921807585</v>
      </c>
      <c r="I17" s="93">
        <f t="shared" si="2"/>
        <v>100.50202819390337</v>
      </c>
      <c r="AN17" s="73">
        <f t="shared" si="3"/>
        <v>104.16179039550602</v>
      </c>
      <c r="AO17" s="73">
        <f t="shared" si="0"/>
        <v>106.07402921807585</v>
      </c>
      <c r="AQ17" s="411">
        <f t="shared" si="4"/>
        <v>104.16179039550602</v>
      </c>
    </row>
    <row r="18" spans="1:43" s="74" customFormat="1" ht="15.75">
      <c r="A18" s="130"/>
      <c r="B18" s="131" t="s">
        <v>11</v>
      </c>
      <c r="C18" s="132" t="s">
        <v>12</v>
      </c>
      <c r="D18" s="133">
        <v>707.8</v>
      </c>
      <c r="E18" s="672">
        <v>730.45</v>
      </c>
      <c r="F18" s="213">
        <v>740.45</v>
      </c>
      <c r="G18" s="190">
        <v>753.823</v>
      </c>
      <c r="H18" s="129">
        <f t="shared" si="1"/>
        <v>104.61288499576153</v>
      </c>
      <c r="I18" s="93">
        <f t="shared" si="2"/>
        <v>101.36901909781642</v>
      </c>
      <c r="AN18" s="73">
        <f t="shared" si="3"/>
        <v>101.80606388007291</v>
      </c>
      <c r="AO18" s="73">
        <f t="shared" si="0"/>
        <v>104.61288499576153</v>
      </c>
      <c r="AQ18" s="411">
        <f t="shared" si="4"/>
        <v>101.80606388007291</v>
      </c>
    </row>
    <row r="19" spans="1:43" s="74" customFormat="1" ht="15.75">
      <c r="A19" s="130"/>
      <c r="B19" s="131" t="s">
        <v>15</v>
      </c>
      <c r="C19" s="132" t="s">
        <v>12</v>
      </c>
      <c r="D19" s="133">
        <v>574.9</v>
      </c>
      <c r="E19" s="672">
        <v>623.766</v>
      </c>
      <c r="F19" s="213">
        <v>620.766</v>
      </c>
      <c r="G19" s="190">
        <v>664.31</v>
      </c>
      <c r="H19" s="129">
        <f t="shared" si="1"/>
        <v>107.97808314489477</v>
      </c>
      <c r="I19" s="93">
        <f t="shared" si="2"/>
        <v>99.51905041313569</v>
      </c>
      <c r="AN19" s="73">
        <f t="shared" si="3"/>
        <v>107.01455943141215</v>
      </c>
      <c r="AO19" s="73">
        <f t="shared" si="0"/>
        <v>107.97808314489477</v>
      </c>
      <c r="AQ19" s="411">
        <f t="shared" si="4"/>
        <v>107.01455943141215</v>
      </c>
    </row>
    <row r="20" spans="1:44" s="74" customFormat="1" ht="15.75">
      <c r="A20" s="130"/>
      <c r="B20" s="131" t="s">
        <v>16</v>
      </c>
      <c r="C20" s="132" t="s">
        <v>12</v>
      </c>
      <c r="D20" s="133">
        <v>38.4</v>
      </c>
      <c r="E20" s="672">
        <v>40.128</v>
      </c>
      <c r="F20" s="213">
        <v>40.128</v>
      </c>
      <c r="G20" s="190">
        <v>41.532</v>
      </c>
      <c r="H20" s="129">
        <f t="shared" si="1"/>
        <v>104.50000000000001</v>
      </c>
      <c r="I20" s="93">
        <f t="shared" si="2"/>
        <v>100</v>
      </c>
      <c r="AN20" s="73">
        <f t="shared" si="3"/>
        <v>103.49880382775119</v>
      </c>
      <c r="AO20" s="73">
        <f t="shared" si="0"/>
        <v>104.50000000000001</v>
      </c>
      <c r="AQ20" s="411">
        <f t="shared" si="4"/>
        <v>103.49880382775119</v>
      </c>
      <c r="AR20" s="74">
        <f>F20/D20*100</f>
        <v>104.50000000000001</v>
      </c>
    </row>
    <row r="21" spans="1:43" s="64" customFormat="1" ht="15.75">
      <c r="A21" s="125"/>
      <c r="B21" s="127" t="s">
        <v>17</v>
      </c>
      <c r="C21" s="90" t="s">
        <v>12</v>
      </c>
      <c r="D21" s="128">
        <v>755.7</v>
      </c>
      <c r="E21" s="404">
        <v>802.553</v>
      </c>
      <c r="F21" s="212">
        <v>837.678</v>
      </c>
      <c r="G21" s="189">
        <v>852.311</v>
      </c>
      <c r="H21" s="129">
        <f t="shared" si="1"/>
        <v>110.84795553791187</v>
      </c>
      <c r="I21" s="93">
        <f t="shared" si="2"/>
        <v>104.3766579901888</v>
      </c>
      <c r="AN21" s="73">
        <f t="shared" si="3"/>
        <v>101.74685260923648</v>
      </c>
      <c r="AO21" s="73">
        <f t="shared" si="0"/>
        <v>110.84795553791187</v>
      </c>
      <c r="AQ21" s="411">
        <f t="shared" si="4"/>
        <v>101.74685260923648</v>
      </c>
    </row>
    <row r="22" spans="1:43" s="64" customFormat="1" ht="15.75">
      <c r="A22" s="125"/>
      <c r="B22" s="127" t="s">
        <v>18</v>
      </c>
      <c r="C22" s="90" t="s">
        <v>12</v>
      </c>
      <c r="D22" s="128">
        <v>9.5</v>
      </c>
      <c r="E22" s="404">
        <v>10.07</v>
      </c>
      <c r="F22" s="212">
        <v>10.22</v>
      </c>
      <c r="G22" s="189">
        <v>10.674</v>
      </c>
      <c r="H22" s="129">
        <f t="shared" si="1"/>
        <v>107.57894736842107</v>
      </c>
      <c r="I22" s="93">
        <f t="shared" si="2"/>
        <v>101.48957298907646</v>
      </c>
      <c r="AN22" s="73">
        <f t="shared" si="3"/>
        <v>104.4422700587084</v>
      </c>
      <c r="AO22" s="73">
        <f t="shared" si="0"/>
        <v>107.57894736842107</v>
      </c>
      <c r="AQ22" s="411">
        <f t="shared" si="4"/>
        <v>104.4422700587084</v>
      </c>
    </row>
    <row r="23" spans="1:43" s="73" customFormat="1" ht="31.5">
      <c r="A23" s="125" t="s">
        <v>116</v>
      </c>
      <c r="B23" s="123" t="s">
        <v>206</v>
      </c>
      <c r="C23" s="108" t="s">
        <v>335</v>
      </c>
      <c r="D23" s="112">
        <v>62.8</v>
      </c>
      <c r="E23" s="673">
        <v>63</v>
      </c>
      <c r="F23" s="214">
        <v>63</v>
      </c>
      <c r="G23" s="191">
        <v>64</v>
      </c>
      <c r="H23" s="129">
        <f t="shared" si="1"/>
        <v>100.31847133757962</v>
      </c>
      <c r="I23" s="93">
        <f t="shared" si="2"/>
        <v>100</v>
      </c>
      <c r="AN23" s="73">
        <f t="shared" si="3"/>
        <v>101.58730158730158</v>
      </c>
      <c r="AO23" s="73">
        <f t="shared" si="0"/>
        <v>100.31847133757962</v>
      </c>
      <c r="AQ23" s="411">
        <f t="shared" si="4"/>
        <v>101.58730158730158</v>
      </c>
    </row>
    <row r="24" spans="1:43" s="73" customFormat="1" ht="15.75">
      <c r="A24" s="125" t="s">
        <v>80</v>
      </c>
      <c r="B24" s="67" t="s">
        <v>207</v>
      </c>
      <c r="C24" s="134"/>
      <c r="D24" s="135"/>
      <c r="E24" s="594"/>
      <c r="F24" s="192"/>
      <c r="G24" s="192"/>
      <c r="H24" s="129"/>
      <c r="I24" s="93"/>
      <c r="AO24" s="73" t="e">
        <f t="shared" si="0"/>
        <v>#DIV/0!</v>
      </c>
      <c r="AQ24" s="411" t="e">
        <f t="shared" si="4"/>
        <v>#DIV/0!</v>
      </c>
    </row>
    <row r="25" spans="1:43" s="12" customFormat="1" ht="15.75">
      <c r="A25" s="60">
        <v>1</v>
      </c>
      <c r="B25" s="67" t="s">
        <v>208</v>
      </c>
      <c r="C25" s="136"/>
      <c r="D25" s="136"/>
      <c r="E25" s="674"/>
      <c r="F25" s="193"/>
      <c r="G25" s="193"/>
      <c r="H25" s="129"/>
      <c r="I25" s="93"/>
      <c r="AN25" s="73"/>
      <c r="AO25" s="73" t="e">
        <f t="shared" si="0"/>
        <v>#DIV/0!</v>
      </c>
      <c r="AQ25" s="411" t="e">
        <f t="shared" si="4"/>
        <v>#DIV/0!</v>
      </c>
    </row>
    <row r="26" spans="1:43" s="12" customFormat="1" ht="15.75">
      <c r="A26" s="59" t="s">
        <v>137</v>
      </c>
      <c r="B26" s="137" t="s">
        <v>209</v>
      </c>
      <c r="C26" s="70"/>
      <c r="D26" s="136"/>
      <c r="E26" s="674"/>
      <c r="F26" s="193"/>
      <c r="G26" s="193"/>
      <c r="H26" s="129"/>
      <c r="I26" s="93"/>
      <c r="AN26" s="73"/>
      <c r="AO26" s="73" t="e">
        <f t="shared" si="0"/>
        <v>#DIV/0!</v>
      </c>
      <c r="AQ26" s="411" t="e">
        <f t="shared" si="4"/>
        <v>#DIV/0!</v>
      </c>
    </row>
    <row r="27" spans="1:43" s="12" customFormat="1" ht="15.75">
      <c r="A27" s="59"/>
      <c r="B27" s="95" t="s">
        <v>210</v>
      </c>
      <c r="C27" s="103" t="s">
        <v>56</v>
      </c>
      <c r="D27" s="138">
        <f>D30+D38</f>
        <v>5789.799999999999</v>
      </c>
      <c r="E27" s="675">
        <f>E30+E38</f>
        <v>5782</v>
      </c>
      <c r="F27" s="215">
        <v>5686.6</v>
      </c>
      <c r="G27" s="194">
        <v>5684.2</v>
      </c>
      <c r="H27" s="129">
        <f>F27/D27*100</f>
        <v>98.21755501053579</v>
      </c>
      <c r="I27" s="93">
        <f t="shared" si="2"/>
        <v>98.35005188516085</v>
      </c>
      <c r="AN27" s="73">
        <f t="shared" si="3"/>
        <v>99.95779551929095</v>
      </c>
      <c r="AO27" s="73">
        <f t="shared" si="0"/>
        <v>98.21755501053579</v>
      </c>
      <c r="AQ27" s="411">
        <f t="shared" si="4"/>
        <v>99.95779551929095</v>
      </c>
    </row>
    <row r="28" spans="1:44" s="12" customFormat="1" ht="15.75">
      <c r="A28" s="59"/>
      <c r="B28" s="95" t="s">
        <v>211</v>
      </c>
      <c r="C28" s="103" t="s">
        <v>79</v>
      </c>
      <c r="D28" s="139">
        <f>D32+D40</f>
        <v>27374</v>
      </c>
      <c r="E28" s="676">
        <f>E32+E40</f>
        <v>27405.26</v>
      </c>
      <c r="F28" s="216">
        <v>27672</v>
      </c>
      <c r="G28" s="195">
        <f>G32+G40</f>
        <v>27921.1</v>
      </c>
      <c r="H28" s="129">
        <f>F28/D28*100</f>
        <v>101.08862424198144</v>
      </c>
      <c r="I28" s="93">
        <f t="shared" si="2"/>
        <v>100.97331680122721</v>
      </c>
      <c r="K28" s="75" t="e">
        <f>E28-#REF!</f>
        <v>#REF!</v>
      </c>
      <c r="AN28" s="73">
        <f t="shared" si="3"/>
        <v>100.90018791558253</v>
      </c>
      <c r="AO28" s="73">
        <f t="shared" si="0"/>
        <v>101.08862424198144</v>
      </c>
      <c r="AQ28" s="411">
        <f t="shared" si="4"/>
        <v>100.90018791558253</v>
      </c>
      <c r="AR28" s="79" t="e">
        <f>#REF!-#REF!</f>
        <v>#REF!</v>
      </c>
    </row>
    <row r="29" spans="1:43" s="12" customFormat="1" ht="15.75">
      <c r="A29" s="140" t="s">
        <v>116</v>
      </c>
      <c r="B29" s="137" t="s">
        <v>212</v>
      </c>
      <c r="C29" s="141"/>
      <c r="D29" s="142"/>
      <c r="E29" s="677"/>
      <c r="F29" s="217"/>
      <c r="G29" s="196"/>
      <c r="H29" s="129"/>
      <c r="I29" s="93"/>
      <c r="AN29" s="73"/>
      <c r="AO29" s="73" t="e">
        <f t="shared" si="0"/>
        <v>#DIV/0!</v>
      </c>
      <c r="AQ29" s="411" t="e">
        <f t="shared" si="4"/>
        <v>#DIV/0!</v>
      </c>
    </row>
    <row r="30" spans="1:43" s="12" customFormat="1" ht="15.75">
      <c r="A30" s="140"/>
      <c r="B30" s="143" t="s">
        <v>140</v>
      </c>
      <c r="C30" s="103" t="s">
        <v>213</v>
      </c>
      <c r="D30" s="142">
        <v>4260.2</v>
      </c>
      <c r="E30" s="677">
        <v>4252</v>
      </c>
      <c r="F30" s="217">
        <v>4153.3</v>
      </c>
      <c r="G30" s="196">
        <v>4150</v>
      </c>
      <c r="H30" s="129">
        <f>F30/D30*100</f>
        <v>97.49072813482937</v>
      </c>
      <c r="I30" s="93">
        <f t="shared" si="2"/>
        <v>97.67873941674506</v>
      </c>
      <c r="AN30" s="73">
        <f t="shared" si="3"/>
        <v>99.92054510870874</v>
      </c>
      <c r="AO30" s="73">
        <f t="shared" si="0"/>
        <v>97.49072813482937</v>
      </c>
      <c r="AQ30" s="411">
        <f t="shared" si="4"/>
        <v>99.92054510870874</v>
      </c>
    </row>
    <row r="31" spans="1:43" s="12" customFormat="1" ht="15.75">
      <c r="A31" s="144"/>
      <c r="B31" s="143" t="s">
        <v>127</v>
      </c>
      <c r="C31" s="103" t="s">
        <v>139</v>
      </c>
      <c r="D31" s="124">
        <v>48.69</v>
      </c>
      <c r="E31" s="678">
        <v>48.8</v>
      </c>
      <c r="F31" s="218">
        <f>F32/F30*10</f>
        <v>50.339729853369604</v>
      </c>
      <c r="G31" s="197">
        <f>G32/G30*10</f>
        <v>50.440963855421685</v>
      </c>
      <c r="H31" s="129">
        <f>F31/D31*100</f>
        <v>103.38823136859645</v>
      </c>
      <c r="I31" s="93">
        <f t="shared" si="2"/>
        <v>103.15518412575739</v>
      </c>
      <c r="AN31" s="73">
        <f t="shared" si="3"/>
        <v>100.20110159976416</v>
      </c>
      <c r="AO31" s="73">
        <f t="shared" si="0"/>
        <v>103.38823136859645</v>
      </c>
      <c r="AQ31" s="411">
        <f t="shared" si="4"/>
        <v>100.20110159976416</v>
      </c>
    </row>
    <row r="32" spans="1:43" s="12" customFormat="1" ht="15.75">
      <c r="A32" s="144"/>
      <c r="B32" s="143" t="s">
        <v>128</v>
      </c>
      <c r="C32" s="103" t="s">
        <v>214</v>
      </c>
      <c r="D32" s="146">
        <v>20742.8</v>
      </c>
      <c r="E32" s="677">
        <f>E30*E31/10</f>
        <v>20749.76</v>
      </c>
      <c r="F32" s="217">
        <v>20907.6</v>
      </c>
      <c r="G32" s="196">
        <v>20933</v>
      </c>
      <c r="H32" s="129">
        <f>F32/D32*100</f>
        <v>100.79449254681141</v>
      </c>
      <c r="I32" s="93">
        <f t="shared" si="2"/>
        <v>100.76068349706213</v>
      </c>
      <c r="AN32" s="73">
        <f t="shared" si="3"/>
        <v>100.12148692341543</v>
      </c>
      <c r="AO32" s="73">
        <f t="shared" si="0"/>
        <v>100.79449254681141</v>
      </c>
      <c r="AQ32" s="411">
        <f t="shared" si="4"/>
        <v>100.12148692341543</v>
      </c>
    </row>
    <row r="33" spans="1:43" s="76" customFormat="1" ht="15.75">
      <c r="A33" s="144"/>
      <c r="B33" s="137" t="s">
        <v>215</v>
      </c>
      <c r="C33" s="147"/>
      <c r="D33" s="148"/>
      <c r="E33" s="679"/>
      <c r="F33" s="219"/>
      <c r="G33" s="198"/>
      <c r="H33" s="129"/>
      <c r="I33" s="93"/>
      <c r="AN33" s="73"/>
      <c r="AO33" s="73" t="e">
        <f t="shared" si="0"/>
        <v>#DIV/0!</v>
      </c>
      <c r="AQ33" s="411" t="e">
        <f t="shared" si="4"/>
        <v>#DIV/0!</v>
      </c>
    </row>
    <row r="34" spans="1:43" s="12" customFormat="1" ht="15.75" hidden="1">
      <c r="A34" s="144"/>
      <c r="B34" s="149" t="s">
        <v>140</v>
      </c>
      <c r="C34" s="103" t="s">
        <v>213</v>
      </c>
      <c r="D34" s="142"/>
      <c r="E34" s="677"/>
      <c r="F34" s="217"/>
      <c r="G34" s="196"/>
      <c r="H34" s="129"/>
      <c r="I34" s="93"/>
      <c r="AN34" s="73"/>
      <c r="AO34" s="73" t="e">
        <f t="shared" si="0"/>
        <v>#DIV/0!</v>
      </c>
      <c r="AQ34" s="411" t="e">
        <f t="shared" si="4"/>
        <v>#DIV/0!</v>
      </c>
    </row>
    <row r="35" spans="1:43" s="12" customFormat="1" ht="15.75" hidden="1">
      <c r="A35" s="144"/>
      <c r="B35" s="149" t="s">
        <v>127</v>
      </c>
      <c r="C35" s="103" t="s">
        <v>139</v>
      </c>
      <c r="D35" s="142"/>
      <c r="E35" s="677"/>
      <c r="F35" s="217"/>
      <c r="G35" s="196"/>
      <c r="H35" s="129"/>
      <c r="I35" s="93"/>
      <c r="AN35" s="73"/>
      <c r="AO35" s="73" t="e">
        <f t="shared" si="0"/>
        <v>#DIV/0!</v>
      </c>
      <c r="AQ35" s="411" t="e">
        <f t="shared" si="4"/>
        <v>#DIV/0!</v>
      </c>
    </row>
    <row r="36" spans="1:43" s="12" customFormat="1" ht="15.75" hidden="1">
      <c r="A36" s="144"/>
      <c r="B36" s="149" t="s">
        <v>128</v>
      </c>
      <c r="C36" s="103" t="s">
        <v>214</v>
      </c>
      <c r="D36" s="142"/>
      <c r="E36" s="677"/>
      <c r="F36" s="217"/>
      <c r="G36" s="196"/>
      <c r="H36" s="129"/>
      <c r="I36" s="93"/>
      <c r="AN36" s="73"/>
      <c r="AO36" s="73" t="e">
        <f t="shared" si="0"/>
        <v>#DIV/0!</v>
      </c>
      <c r="AQ36" s="411" t="e">
        <f t="shared" si="4"/>
        <v>#DIV/0!</v>
      </c>
    </row>
    <row r="37" spans="1:43" s="12" customFormat="1" ht="15.75">
      <c r="A37" s="144" t="s">
        <v>116</v>
      </c>
      <c r="B37" s="137" t="s">
        <v>216</v>
      </c>
      <c r="C37" s="150"/>
      <c r="D37" s="142"/>
      <c r="E37" s="677"/>
      <c r="F37" s="217"/>
      <c r="G37" s="196"/>
      <c r="H37" s="129"/>
      <c r="I37" s="93"/>
      <c r="AN37" s="73"/>
      <c r="AO37" s="73" t="e">
        <f t="shared" si="0"/>
        <v>#DIV/0!</v>
      </c>
      <c r="AQ37" s="411" t="e">
        <f t="shared" si="4"/>
        <v>#DIV/0!</v>
      </c>
    </row>
    <row r="38" spans="1:43" s="12" customFormat="1" ht="15.75">
      <c r="A38" s="144"/>
      <c r="B38" s="149" t="s">
        <v>140</v>
      </c>
      <c r="C38" s="103" t="s">
        <v>213</v>
      </c>
      <c r="D38" s="142">
        <v>1529.6</v>
      </c>
      <c r="E38" s="677">
        <v>1530</v>
      </c>
      <c r="F38" s="217">
        <v>1533.3</v>
      </c>
      <c r="G38" s="196">
        <v>1534.2</v>
      </c>
      <c r="H38" s="129">
        <f>F38/D38*100</f>
        <v>100.24189330543933</v>
      </c>
      <c r="I38" s="93">
        <f t="shared" si="2"/>
        <v>100.2156862745098</v>
      </c>
      <c r="AN38" s="73">
        <f t="shared" si="3"/>
        <v>100.0586969281941</v>
      </c>
      <c r="AO38" s="73">
        <f t="shared" si="0"/>
        <v>100.24189330543933</v>
      </c>
      <c r="AQ38" s="411">
        <f t="shared" si="4"/>
        <v>100.0586969281941</v>
      </c>
    </row>
    <row r="39" spans="1:43" s="12" customFormat="1" ht="15.75">
      <c r="A39" s="59"/>
      <c r="B39" s="149" t="s">
        <v>127</v>
      </c>
      <c r="C39" s="103" t="s">
        <v>139</v>
      </c>
      <c r="D39" s="145">
        <v>43.4</v>
      </c>
      <c r="E39" s="678">
        <v>43.5</v>
      </c>
      <c r="F39" s="197">
        <f>F40/F38*10</f>
        <v>44.11791560686102</v>
      </c>
      <c r="G39" s="197">
        <f>G40/G38*10</f>
        <v>45.54882023204276</v>
      </c>
      <c r="H39" s="129">
        <f>F39/D39*100</f>
        <v>101.65418342594705</v>
      </c>
      <c r="I39" s="93">
        <f t="shared" si="2"/>
        <v>101.42049564795637</v>
      </c>
      <c r="AN39" s="73">
        <f t="shared" si="3"/>
        <v>103.2433640744333</v>
      </c>
      <c r="AO39" s="73">
        <f t="shared" si="0"/>
        <v>101.65418342594705</v>
      </c>
      <c r="AQ39" s="411">
        <f t="shared" si="4"/>
        <v>103.2433640744333</v>
      </c>
    </row>
    <row r="40" spans="1:43" s="12" customFormat="1" ht="15.75">
      <c r="A40" s="59"/>
      <c r="B40" s="149" t="s">
        <v>128</v>
      </c>
      <c r="C40" s="103" t="s">
        <v>214</v>
      </c>
      <c r="D40" s="146">
        <v>6631.2</v>
      </c>
      <c r="E40" s="677">
        <f>E38*E39/10</f>
        <v>6655.5</v>
      </c>
      <c r="F40" s="196">
        <v>6764.6</v>
      </c>
      <c r="G40" s="196">
        <v>6988.1</v>
      </c>
      <c r="H40" s="129">
        <f>F40/D40*100</f>
        <v>102.01170225600194</v>
      </c>
      <c r="I40" s="93">
        <f t="shared" si="2"/>
        <v>101.63924573660883</v>
      </c>
      <c r="AN40" s="73">
        <f t="shared" si="3"/>
        <v>103.30396475770924</v>
      </c>
      <c r="AO40" s="73">
        <f t="shared" si="0"/>
        <v>102.01170225600194</v>
      </c>
      <c r="AQ40" s="411">
        <f t="shared" si="4"/>
        <v>103.30396475770924</v>
      </c>
    </row>
    <row r="41" spans="1:43" s="12" customFormat="1" ht="15.75">
      <c r="A41" s="59" t="s">
        <v>138</v>
      </c>
      <c r="B41" s="67" t="s">
        <v>217</v>
      </c>
      <c r="C41" s="59"/>
      <c r="D41" s="151"/>
      <c r="E41" s="680"/>
      <c r="F41" s="199"/>
      <c r="G41" s="199"/>
      <c r="H41" s="129"/>
      <c r="I41" s="93"/>
      <c r="AN41" s="73"/>
      <c r="AO41" s="73" t="e">
        <f aca="true" t="shared" si="5" ref="AO41:AO72">F41/D41*100</f>
        <v>#DIV/0!</v>
      </c>
      <c r="AQ41" s="411" t="e">
        <f t="shared" si="4"/>
        <v>#DIV/0!</v>
      </c>
    </row>
    <row r="42" spans="1:43" s="12" customFormat="1" ht="15.75">
      <c r="A42" s="144" t="s">
        <v>116</v>
      </c>
      <c r="B42" s="152" t="s">
        <v>218</v>
      </c>
      <c r="C42" s="144"/>
      <c r="D42" s="151"/>
      <c r="E42" s="680"/>
      <c r="F42" s="199"/>
      <c r="G42" s="199"/>
      <c r="H42" s="129"/>
      <c r="I42" s="93"/>
      <c r="AN42" s="73"/>
      <c r="AO42" s="73" t="e">
        <f t="shared" si="5"/>
        <v>#DIV/0!</v>
      </c>
      <c r="AQ42" s="411" t="e">
        <f t="shared" si="4"/>
        <v>#DIV/0!</v>
      </c>
    </row>
    <row r="43" spans="1:43" s="12" customFormat="1" ht="15.75">
      <c r="A43" s="59"/>
      <c r="B43" s="149" t="s">
        <v>140</v>
      </c>
      <c r="C43" s="103" t="s">
        <v>213</v>
      </c>
      <c r="D43" s="142">
        <v>485.9</v>
      </c>
      <c r="E43" s="677">
        <v>486</v>
      </c>
      <c r="F43" s="217">
        <v>462.8</v>
      </c>
      <c r="G43" s="196">
        <v>455</v>
      </c>
      <c r="H43" s="129">
        <f>F43/D43*100</f>
        <v>95.24593537764973</v>
      </c>
      <c r="I43" s="93">
        <f t="shared" si="2"/>
        <v>95.22633744855968</v>
      </c>
      <c r="AN43" s="73">
        <f t="shared" si="3"/>
        <v>98.31460674157303</v>
      </c>
      <c r="AO43" s="73">
        <f t="shared" si="5"/>
        <v>95.24593537764973</v>
      </c>
      <c r="AQ43" s="411">
        <f t="shared" si="4"/>
        <v>98.31460674157303</v>
      </c>
    </row>
    <row r="44" spans="1:43" s="12" customFormat="1" ht="15.75">
      <c r="A44" s="59"/>
      <c r="B44" s="149" t="s">
        <v>127</v>
      </c>
      <c r="C44" s="103" t="s">
        <v>139</v>
      </c>
      <c r="D44" s="142">
        <v>84.9</v>
      </c>
      <c r="E44" s="677">
        <v>85</v>
      </c>
      <c r="F44" s="217">
        <f>F45/F43*10</f>
        <v>85.24632670700086</v>
      </c>
      <c r="G44" s="196">
        <f>G45/G43*10</f>
        <v>85.42417582417583</v>
      </c>
      <c r="H44" s="129">
        <f>F44/D44*100</f>
        <v>100.4079230942295</v>
      </c>
      <c r="I44" s="93">
        <f t="shared" si="2"/>
        <v>100.28979612588336</v>
      </c>
      <c r="AN44" s="73">
        <f t="shared" si="3"/>
        <v>100.20862965484278</v>
      </c>
      <c r="AO44" s="73">
        <f t="shared" si="5"/>
        <v>100.4079230942295</v>
      </c>
      <c r="AQ44" s="411">
        <f t="shared" si="4"/>
        <v>100.20862965484278</v>
      </c>
    </row>
    <row r="45" spans="1:43" s="12" customFormat="1" ht="15.75">
      <c r="A45" s="59"/>
      <c r="B45" s="149" t="s">
        <v>128</v>
      </c>
      <c r="C45" s="103" t="s">
        <v>214</v>
      </c>
      <c r="D45" s="146">
        <f>D43*D44/10</f>
        <v>4125.291</v>
      </c>
      <c r="E45" s="681">
        <f>E43*E44/10</f>
        <v>4131</v>
      </c>
      <c r="F45" s="221">
        <v>3945.2</v>
      </c>
      <c r="G45" s="196">
        <v>3886.8</v>
      </c>
      <c r="H45" s="129">
        <f>F45/D45*100</f>
        <v>95.63446554437007</v>
      </c>
      <c r="I45" s="93">
        <f t="shared" si="2"/>
        <v>95.50229968530621</v>
      </c>
      <c r="AN45" s="73">
        <f t="shared" si="3"/>
        <v>98.519720166278</v>
      </c>
      <c r="AO45" s="73">
        <f t="shared" si="5"/>
        <v>95.63446554437007</v>
      </c>
      <c r="AQ45" s="411">
        <f t="shared" si="4"/>
        <v>98.519720166278</v>
      </c>
    </row>
    <row r="46" spans="1:43" s="12" customFormat="1" ht="15.75">
      <c r="A46" s="144" t="s">
        <v>116</v>
      </c>
      <c r="B46" s="67" t="s">
        <v>219</v>
      </c>
      <c r="C46" s="59"/>
      <c r="D46" s="142"/>
      <c r="E46" s="677"/>
      <c r="F46" s="217"/>
      <c r="G46" s="196"/>
      <c r="H46" s="129"/>
      <c r="I46" s="93"/>
      <c r="K46" s="77" t="e">
        <f>#REF!+#REF!+#REF!</f>
        <v>#REF!</v>
      </c>
      <c r="L46" s="77" t="e">
        <f>K46-K48</f>
        <v>#REF!</v>
      </c>
      <c r="AN46" s="73"/>
      <c r="AO46" s="73" t="e">
        <f t="shared" si="5"/>
        <v>#DIV/0!</v>
      </c>
      <c r="AQ46" s="411" t="e">
        <f t="shared" si="4"/>
        <v>#DIV/0!</v>
      </c>
    </row>
    <row r="47" spans="1:43" s="12" customFormat="1" ht="15.75">
      <c r="A47" s="59"/>
      <c r="B47" s="149" t="s">
        <v>140</v>
      </c>
      <c r="C47" s="103" t="s">
        <v>213</v>
      </c>
      <c r="D47" s="142">
        <v>50.8</v>
      </c>
      <c r="E47" s="677">
        <v>50</v>
      </c>
      <c r="F47" s="217">
        <v>30</v>
      </c>
      <c r="G47" s="217">
        <v>25</v>
      </c>
      <c r="H47" s="129">
        <f>F47/D47*100</f>
        <v>59.05511811023623</v>
      </c>
      <c r="I47" s="93">
        <f t="shared" si="2"/>
        <v>60</v>
      </c>
      <c r="AN47" s="73">
        <f t="shared" si="3"/>
        <v>83.33333333333334</v>
      </c>
      <c r="AO47" s="73">
        <f t="shared" si="5"/>
        <v>59.05511811023623</v>
      </c>
      <c r="AQ47" s="411">
        <f t="shared" si="4"/>
        <v>83.33333333333334</v>
      </c>
    </row>
    <row r="48" spans="1:43" s="12" customFormat="1" ht="15.75">
      <c r="A48" s="59"/>
      <c r="B48" s="149" t="s">
        <v>127</v>
      </c>
      <c r="C48" s="103" t="s">
        <v>139</v>
      </c>
      <c r="D48" s="142">
        <v>110.5</v>
      </c>
      <c r="E48" s="677">
        <v>110.5</v>
      </c>
      <c r="F48" s="217">
        <v>110.5</v>
      </c>
      <c r="G48" s="217">
        <v>110.5</v>
      </c>
      <c r="H48" s="129">
        <f>F48/D48*100</f>
        <v>100</v>
      </c>
      <c r="I48" s="93">
        <f t="shared" si="2"/>
        <v>100</v>
      </c>
      <c r="K48" s="78" t="e">
        <f>#REF!+#REF!+#REF!</f>
        <v>#REF!</v>
      </c>
      <c r="AN48" s="73">
        <f t="shared" si="3"/>
        <v>100</v>
      </c>
      <c r="AO48" s="73">
        <f t="shared" si="5"/>
        <v>100</v>
      </c>
      <c r="AQ48" s="411">
        <f t="shared" si="4"/>
        <v>100</v>
      </c>
    </row>
    <row r="49" spans="1:43" s="12" customFormat="1" ht="15.75">
      <c r="A49" s="59"/>
      <c r="B49" s="149" t="s">
        <v>128</v>
      </c>
      <c r="C49" s="103" t="s">
        <v>214</v>
      </c>
      <c r="D49" s="146">
        <f>D47*D48/10</f>
        <v>561.3399999999999</v>
      </c>
      <c r="E49" s="681">
        <f>E47*E48/10</f>
        <v>552.5</v>
      </c>
      <c r="F49" s="221">
        <f>F47*F48/10</f>
        <v>331.5</v>
      </c>
      <c r="G49" s="221">
        <f>G47*G48/10</f>
        <v>276.25</v>
      </c>
      <c r="H49" s="129">
        <f>F49/D49*100</f>
        <v>59.05511811023623</v>
      </c>
      <c r="I49" s="93">
        <f t="shared" si="2"/>
        <v>60</v>
      </c>
      <c r="AN49" s="73">
        <f t="shared" si="3"/>
        <v>83.33333333333334</v>
      </c>
      <c r="AO49" s="73">
        <f t="shared" si="5"/>
        <v>59.05511811023623</v>
      </c>
      <c r="AQ49" s="411">
        <f t="shared" si="4"/>
        <v>83.33333333333334</v>
      </c>
    </row>
    <row r="50" spans="1:43" s="12" customFormat="1" ht="15.75">
      <c r="A50" s="59" t="s">
        <v>133</v>
      </c>
      <c r="B50" s="153" t="s">
        <v>220</v>
      </c>
      <c r="C50" s="103"/>
      <c r="D50" s="151"/>
      <c r="E50" s="680"/>
      <c r="F50" s="199"/>
      <c r="G50" s="199"/>
      <c r="H50" s="129"/>
      <c r="I50" s="93"/>
      <c r="L50" s="77">
        <f>E52+E69+E77</f>
        <v>1657.6</v>
      </c>
      <c r="AN50" s="73"/>
      <c r="AO50" s="73" t="e">
        <f t="shared" si="5"/>
        <v>#DIV/0!</v>
      </c>
      <c r="AQ50" s="411" t="e">
        <f t="shared" si="4"/>
        <v>#DIV/0!</v>
      </c>
    </row>
    <row r="51" spans="1:43" s="12" customFormat="1" ht="15.75">
      <c r="A51" s="69" t="s">
        <v>116</v>
      </c>
      <c r="B51" s="152" t="s">
        <v>130</v>
      </c>
      <c r="C51" s="154"/>
      <c r="D51" s="151"/>
      <c r="E51" s="680"/>
      <c r="F51" s="199"/>
      <c r="G51" s="199"/>
      <c r="H51" s="129"/>
      <c r="I51" s="93"/>
      <c r="AN51" s="73"/>
      <c r="AO51" s="73" t="e">
        <f t="shared" si="5"/>
        <v>#DIV/0!</v>
      </c>
      <c r="AQ51" s="411" t="e">
        <f t="shared" si="4"/>
        <v>#DIV/0!</v>
      </c>
    </row>
    <row r="52" spans="1:43" s="12" customFormat="1" ht="15.75">
      <c r="A52" s="60"/>
      <c r="B52" s="149" t="s">
        <v>140</v>
      </c>
      <c r="C52" s="103" t="s">
        <v>213</v>
      </c>
      <c r="D52" s="142">
        <v>1320.6</v>
      </c>
      <c r="E52" s="677">
        <v>1320.6</v>
      </c>
      <c r="F52" s="196">
        <v>1658</v>
      </c>
      <c r="G52" s="196">
        <v>1658</v>
      </c>
      <c r="H52" s="129">
        <f>F52/D52*100</f>
        <v>125.54899288202333</v>
      </c>
      <c r="I52" s="93">
        <f t="shared" si="2"/>
        <v>125.54899288202333</v>
      </c>
      <c r="AN52" s="73">
        <f t="shared" si="3"/>
        <v>100</v>
      </c>
      <c r="AO52" s="73">
        <f t="shared" si="5"/>
        <v>125.54899288202333</v>
      </c>
      <c r="AQ52" s="411">
        <f t="shared" si="4"/>
        <v>100</v>
      </c>
    </row>
    <row r="53" spans="1:43" s="12" customFormat="1" ht="15.75">
      <c r="A53" s="60"/>
      <c r="B53" s="149" t="s">
        <v>127</v>
      </c>
      <c r="C53" s="103" t="s">
        <v>139</v>
      </c>
      <c r="D53" s="142">
        <f>D54/D52*10</f>
        <v>35.393760411933975</v>
      </c>
      <c r="E53" s="677">
        <f>E54/E52*10</f>
        <v>42.84416174466152</v>
      </c>
      <c r="F53" s="196">
        <f>F54/F52*10</f>
        <v>58.89626055488541</v>
      </c>
      <c r="G53" s="196">
        <f>G54/G52*10</f>
        <v>69.1556091676719</v>
      </c>
      <c r="H53" s="129">
        <f>F53/D53*100</f>
        <v>166.40294749530747</v>
      </c>
      <c r="I53" s="93">
        <f t="shared" si="2"/>
        <v>137.4662454732797</v>
      </c>
      <c r="K53" s="77" t="e">
        <f>#REF!+#REF!+#REF!</f>
        <v>#REF!</v>
      </c>
      <c r="AN53" s="73">
        <f t="shared" si="3"/>
        <v>117.41935483870967</v>
      </c>
      <c r="AO53" s="73">
        <f t="shared" si="5"/>
        <v>166.40294749530747</v>
      </c>
      <c r="AQ53" s="411">
        <f t="shared" si="4"/>
        <v>117.41935483870967</v>
      </c>
    </row>
    <row r="54" spans="1:43" s="12" customFormat="1" ht="15.75">
      <c r="A54" s="60"/>
      <c r="B54" s="149" t="s">
        <v>128</v>
      </c>
      <c r="C54" s="103" t="s">
        <v>214</v>
      </c>
      <c r="D54" s="142">
        <v>4674.1</v>
      </c>
      <c r="E54" s="677">
        <v>5658</v>
      </c>
      <c r="F54" s="196">
        <v>9765</v>
      </c>
      <c r="G54" s="196">
        <v>11466</v>
      </c>
      <c r="H54" s="129">
        <f>F54/D54*100</f>
        <v>208.91722470636057</v>
      </c>
      <c r="I54" s="93">
        <f t="shared" si="2"/>
        <v>172.58748674443268</v>
      </c>
      <c r="K54" s="79" t="e">
        <f>#REF!+#REF!+#REF!</f>
        <v>#REF!</v>
      </c>
      <c r="AN54" s="73">
        <f t="shared" si="3"/>
        <v>117.41935483870967</v>
      </c>
      <c r="AO54" s="73">
        <f t="shared" si="5"/>
        <v>208.91722470636057</v>
      </c>
      <c r="AQ54" s="411">
        <f t="shared" si="4"/>
        <v>117.41935483870967</v>
      </c>
    </row>
    <row r="55" spans="1:43" s="12" customFormat="1" ht="15.75">
      <c r="A55" s="60"/>
      <c r="B55" s="152" t="s">
        <v>126</v>
      </c>
      <c r="C55" s="90"/>
      <c r="D55" s="142"/>
      <c r="E55" s="677"/>
      <c r="F55" s="217"/>
      <c r="G55" s="196"/>
      <c r="H55" s="129"/>
      <c r="I55" s="93"/>
      <c r="K55" s="78" t="e">
        <f>#REF!+#REF!+#REF!</f>
        <v>#REF!</v>
      </c>
      <c r="AN55" s="73"/>
      <c r="AO55" s="73" t="e">
        <f t="shared" si="5"/>
        <v>#DIV/0!</v>
      </c>
      <c r="AQ55" s="411" t="e">
        <f t="shared" si="4"/>
        <v>#DIV/0!</v>
      </c>
    </row>
    <row r="56" spans="1:43" s="12" customFormat="1" ht="15.75">
      <c r="A56" s="69"/>
      <c r="B56" s="152" t="s">
        <v>221</v>
      </c>
      <c r="C56" s="154"/>
      <c r="D56" s="151"/>
      <c r="E56" s="680"/>
      <c r="F56" s="199"/>
      <c r="G56" s="199"/>
      <c r="H56" s="129"/>
      <c r="I56" s="93"/>
      <c r="K56" s="79" t="e">
        <f>K54-K55</f>
        <v>#REF!</v>
      </c>
      <c r="AN56" s="73"/>
      <c r="AO56" s="73" t="e">
        <f t="shared" si="5"/>
        <v>#DIV/0!</v>
      </c>
      <c r="AQ56" s="411" t="e">
        <f t="shared" si="4"/>
        <v>#DIV/0!</v>
      </c>
    </row>
    <row r="57" spans="1:43" s="12" customFormat="1" ht="15.75" hidden="1">
      <c r="A57" s="60"/>
      <c r="B57" s="149" t="s">
        <v>140</v>
      </c>
      <c r="C57" s="103" t="s">
        <v>213</v>
      </c>
      <c r="D57" s="151"/>
      <c r="E57" s="680"/>
      <c r="F57" s="199"/>
      <c r="G57" s="199"/>
      <c r="H57" s="129"/>
      <c r="I57" s="93"/>
      <c r="AN57" s="73"/>
      <c r="AO57" s="73" t="e">
        <f t="shared" si="5"/>
        <v>#DIV/0!</v>
      </c>
      <c r="AQ57" s="411" t="e">
        <f t="shared" si="4"/>
        <v>#DIV/0!</v>
      </c>
    </row>
    <row r="58" spans="1:43" s="12" customFormat="1" ht="15.75" hidden="1">
      <c r="A58" s="60"/>
      <c r="B58" s="149" t="s">
        <v>127</v>
      </c>
      <c r="C58" s="103" t="s">
        <v>139</v>
      </c>
      <c r="D58" s="151"/>
      <c r="E58" s="680"/>
      <c r="F58" s="199"/>
      <c r="G58" s="199"/>
      <c r="H58" s="129"/>
      <c r="I58" s="93"/>
      <c r="AN58" s="73"/>
      <c r="AO58" s="73" t="e">
        <f t="shared" si="5"/>
        <v>#DIV/0!</v>
      </c>
      <c r="AQ58" s="411" t="e">
        <f t="shared" si="4"/>
        <v>#DIV/0!</v>
      </c>
    </row>
    <row r="59" spans="1:43" s="12" customFormat="1" ht="15.75" hidden="1">
      <c r="A59" s="60"/>
      <c r="B59" s="149" t="s">
        <v>128</v>
      </c>
      <c r="C59" s="103" t="s">
        <v>214</v>
      </c>
      <c r="D59" s="151"/>
      <c r="E59" s="680"/>
      <c r="F59" s="199"/>
      <c r="G59" s="199"/>
      <c r="H59" s="129"/>
      <c r="I59" s="93"/>
      <c r="AN59" s="73"/>
      <c r="AO59" s="73" t="e">
        <f t="shared" si="5"/>
        <v>#DIV/0!</v>
      </c>
      <c r="AQ59" s="411" t="e">
        <f t="shared" si="4"/>
        <v>#DIV/0!</v>
      </c>
    </row>
    <row r="60" spans="1:43" s="12" customFormat="1" ht="15.75">
      <c r="A60" s="69"/>
      <c r="B60" s="152" t="s">
        <v>222</v>
      </c>
      <c r="C60" s="154"/>
      <c r="D60" s="151"/>
      <c r="E60" s="680"/>
      <c r="F60" s="199"/>
      <c r="G60" s="199"/>
      <c r="H60" s="129"/>
      <c r="I60" s="93"/>
      <c r="K60" s="12" t="e">
        <f>K54/K55*100</f>
        <v>#REF!</v>
      </c>
      <c r="AN60" s="73"/>
      <c r="AO60" s="73" t="e">
        <f t="shared" si="5"/>
        <v>#DIV/0!</v>
      </c>
      <c r="AQ60" s="411" t="e">
        <f t="shared" si="4"/>
        <v>#DIV/0!</v>
      </c>
    </row>
    <row r="61" spans="1:43" s="12" customFormat="1" ht="15.75" hidden="1">
      <c r="A61" s="60"/>
      <c r="B61" s="149" t="s">
        <v>140</v>
      </c>
      <c r="C61" s="103" t="s">
        <v>213</v>
      </c>
      <c r="D61" s="151"/>
      <c r="E61" s="680"/>
      <c r="F61" s="199"/>
      <c r="G61" s="199"/>
      <c r="H61" s="129"/>
      <c r="I61" s="93"/>
      <c r="AN61" s="73"/>
      <c r="AO61" s="73" t="e">
        <f t="shared" si="5"/>
        <v>#DIV/0!</v>
      </c>
      <c r="AQ61" s="411" t="e">
        <f t="shared" si="4"/>
        <v>#DIV/0!</v>
      </c>
    </row>
    <row r="62" spans="1:43" s="12" customFormat="1" ht="15.75" hidden="1">
      <c r="A62" s="60"/>
      <c r="B62" s="149" t="s">
        <v>127</v>
      </c>
      <c r="C62" s="103" t="s">
        <v>139</v>
      </c>
      <c r="D62" s="151"/>
      <c r="E62" s="680"/>
      <c r="F62" s="199"/>
      <c r="G62" s="199"/>
      <c r="H62" s="129"/>
      <c r="I62" s="93"/>
      <c r="AN62" s="73"/>
      <c r="AO62" s="73" t="e">
        <f t="shared" si="5"/>
        <v>#DIV/0!</v>
      </c>
      <c r="AQ62" s="411" t="e">
        <f t="shared" si="4"/>
        <v>#DIV/0!</v>
      </c>
    </row>
    <row r="63" spans="1:43" s="12" customFormat="1" ht="15.75" hidden="1">
      <c r="A63" s="60"/>
      <c r="B63" s="149" t="s">
        <v>128</v>
      </c>
      <c r="C63" s="103" t="s">
        <v>214</v>
      </c>
      <c r="D63" s="151"/>
      <c r="E63" s="680"/>
      <c r="F63" s="199"/>
      <c r="G63" s="199"/>
      <c r="H63" s="129"/>
      <c r="I63" s="93"/>
      <c r="AN63" s="73"/>
      <c r="AO63" s="73" t="e">
        <f t="shared" si="5"/>
        <v>#DIV/0!</v>
      </c>
      <c r="AQ63" s="411" t="e">
        <f t="shared" si="4"/>
        <v>#DIV/0!</v>
      </c>
    </row>
    <row r="64" spans="1:43" s="12" customFormat="1" ht="15.75">
      <c r="A64" s="69"/>
      <c r="B64" s="152" t="s">
        <v>223</v>
      </c>
      <c r="C64" s="154"/>
      <c r="D64" s="151"/>
      <c r="E64" s="680"/>
      <c r="F64" s="199"/>
      <c r="G64" s="199"/>
      <c r="H64" s="129"/>
      <c r="I64" s="93"/>
      <c r="AN64" s="73"/>
      <c r="AO64" s="73" t="e">
        <f t="shared" si="5"/>
        <v>#DIV/0!</v>
      </c>
      <c r="AQ64" s="411" t="e">
        <f t="shared" si="4"/>
        <v>#DIV/0!</v>
      </c>
    </row>
    <row r="65" spans="1:43" s="12" customFormat="1" ht="15.75" hidden="1">
      <c r="A65" s="136"/>
      <c r="B65" s="149" t="s">
        <v>140</v>
      </c>
      <c r="C65" s="103" t="s">
        <v>213</v>
      </c>
      <c r="D65" s="151"/>
      <c r="E65" s="680"/>
      <c r="F65" s="199"/>
      <c r="G65" s="199"/>
      <c r="H65" s="129"/>
      <c r="I65" s="93"/>
      <c r="AN65" s="73"/>
      <c r="AO65" s="73" t="e">
        <f t="shared" si="5"/>
        <v>#DIV/0!</v>
      </c>
      <c r="AQ65" s="411" t="e">
        <f t="shared" si="4"/>
        <v>#DIV/0!</v>
      </c>
    </row>
    <row r="66" spans="1:43" s="12" customFormat="1" ht="15.75" hidden="1">
      <c r="A66" s="60"/>
      <c r="B66" s="149" t="s">
        <v>127</v>
      </c>
      <c r="C66" s="103" t="s">
        <v>139</v>
      </c>
      <c r="D66" s="151"/>
      <c r="E66" s="680"/>
      <c r="F66" s="199"/>
      <c r="G66" s="199"/>
      <c r="H66" s="129"/>
      <c r="I66" s="93"/>
      <c r="AN66" s="73"/>
      <c r="AO66" s="73" t="e">
        <f t="shared" si="5"/>
        <v>#DIV/0!</v>
      </c>
      <c r="AQ66" s="411" t="e">
        <f t="shared" si="4"/>
        <v>#DIV/0!</v>
      </c>
    </row>
    <row r="67" spans="1:43" s="12" customFormat="1" ht="15.75" hidden="1">
      <c r="A67" s="60"/>
      <c r="B67" s="149" t="s">
        <v>128</v>
      </c>
      <c r="C67" s="103" t="s">
        <v>214</v>
      </c>
      <c r="D67" s="151"/>
      <c r="E67" s="680"/>
      <c r="F67" s="199"/>
      <c r="G67" s="199"/>
      <c r="H67" s="129"/>
      <c r="I67" s="93"/>
      <c r="AN67" s="73"/>
      <c r="AO67" s="73" t="e">
        <f t="shared" si="5"/>
        <v>#DIV/0!</v>
      </c>
      <c r="AQ67" s="411" t="e">
        <f t="shared" si="4"/>
        <v>#DIV/0!</v>
      </c>
    </row>
    <row r="68" spans="1:43" s="12" customFormat="1" ht="15.75">
      <c r="A68" s="69" t="s">
        <v>116</v>
      </c>
      <c r="B68" s="152" t="s">
        <v>131</v>
      </c>
      <c r="C68" s="154"/>
      <c r="D68" s="151"/>
      <c r="E68" s="680"/>
      <c r="F68" s="199"/>
      <c r="G68" s="199"/>
      <c r="H68" s="129"/>
      <c r="I68" s="93"/>
      <c r="AN68" s="73"/>
      <c r="AO68" s="73" t="e">
        <f t="shared" si="5"/>
        <v>#DIV/0!</v>
      </c>
      <c r="AQ68" s="411" t="e">
        <f t="shared" si="4"/>
        <v>#DIV/0!</v>
      </c>
    </row>
    <row r="69" spans="1:43" s="12" customFormat="1" ht="15.75">
      <c r="A69" s="60"/>
      <c r="B69" s="149" t="s">
        <v>140</v>
      </c>
      <c r="C69" s="136" t="s">
        <v>56</v>
      </c>
      <c r="D69" s="142">
        <v>151</v>
      </c>
      <c r="E69" s="677">
        <v>151</v>
      </c>
      <c r="F69" s="217">
        <v>140</v>
      </c>
      <c r="G69" s="196">
        <v>135</v>
      </c>
      <c r="H69" s="129">
        <f>F69/D69*100</f>
        <v>92.71523178807946</v>
      </c>
      <c r="I69" s="93">
        <f t="shared" si="2"/>
        <v>92.71523178807946</v>
      </c>
      <c r="AN69" s="73">
        <f t="shared" si="3"/>
        <v>96.42857142857143</v>
      </c>
      <c r="AO69" s="73">
        <f t="shared" si="5"/>
        <v>92.71523178807946</v>
      </c>
      <c r="AQ69" s="411">
        <f t="shared" si="4"/>
        <v>96.42857142857143</v>
      </c>
    </row>
    <row r="70" spans="1:43" s="12" customFormat="1" ht="15.75">
      <c r="A70" s="60"/>
      <c r="B70" s="149" t="s">
        <v>127</v>
      </c>
      <c r="C70" s="136" t="s">
        <v>139</v>
      </c>
      <c r="D70" s="142">
        <f>D71/D69*10</f>
        <v>10.735099337748345</v>
      </c>
      <c r="E70" s="677">
        <v>11.5</v>
      </c>
      <c r="F70" s="217">
        <v>16</v>
      </c>
      <c r="G70" s="196">
        <v>25</v>
      </c>
      <c r="H70" s="129">
        <f>F70/D70*100</f>
        <v>149.04380012338063</v>
      </c>
      <c r="I70" s="93">
        <f t="shared" si="2"/>
        <v>139.1304347826087</v>
      </c>
      <c r="AN70" s="73">
        <f t="shared" si="3"/>
        <v>156.25</v>
      </c>
      <c r="AO70" s="73">
        <f t="shared" si="5"/>
        <v>149.04380012338063</v>
      </c>
      <c r="AQ70" s="411">
        <f t="shared" si="4"/>
        <v>156.25</v>
      </c>
    </row>
    <row r="71" spans="1:43" s="12" customFormat="1" ht="15.75">
      <c r="A71" s="60"/>
      <c r="B71" s="149" t="s">
        <v>128</v>
      </c>
      <c r="C71" s="90" t="s">
        <v>79</v>
      </c>
      <c r="D71" s="142">
        <v>162.1</v>
      </c>
      <c r="E71" s="677">
        <f>E69*E70/10</f>
        <v>173.65</v>
      </c>
      <c r="F71" s="196">
        <f>F69*F70/10</f>
        <v>224</v>
      </c>
      <c r="G71" s="196">
        <f>G69*G70/10</f>
        <v>337.5</v>
      </c>
      <c r="H71" s="129">
        <f>F71/D71*100</f>
        <v>138.18630475015422</v>
      </c>
      <c r="I71" s="93">
        <f t="shared" si="2"/>
        <v>128.9951050964584</v>
      </c>
      <c r="K71" s="77">
        <f>D77+D69+D52</f>
        <v>1657.6</v>
      </c>
      <c r="AN71" s="73">
        <f t="shared" si="3"/>
        <v>150.66964285714286</v>
      </c>
      <c r="AO71" s="73">
        <f t="shared" si="5"/>
        <v>138.18630475015422</v>
      </c>
      <c r="AQ71" s="411">
        <f t="shared" si="4"/>
        <v>150.66964285714286</v>
      </c>
    </row>
    <row r="72" spans="1:43" s="12" customFormat="1" ht="15.75">
      <c r="A72" s="69"/>
      <c r="B72" s="152" t="s">
        <v>224</v>
      </c>
      <c r="C72" s="132"/>
      <c r="D72" s="151"/>
      <c r="E72" s="680"/>
      <c r="F72" s="199"/>
      <c r="G72" s="199" t="s">
        <v>309</v>
      </c>
      <c r="H72" s="129"/>
      <c r="I72" s="93"/>
      <c r="AN72" s="73"/>
      <c r="AO72" s="73" t="e">
        <f t="shared" si="5"/>
        <v>#DIV/0!</v>
      </c>
      <c r="AQ72" s="411" t="e">
        <f t="shared" si="4"/>
        <v>#VALUE!</v>
      </c>
    </row>
    <row r="73" spans="1:43" s="12" customFormat="1" ht="15.75" customHeight="1" hidden="1">
      <c r="A73" s="69"/>
      <c r="B73" s="155" t="s">
        <v>140</v>
      </c>
      <c r="C73" s="136" t="s">
        <v>56</v>
      </c>
      <c r="D73" s="151"/>
      <c r="E73" s="680"/>
      <c r="F73" s="199"/>
      <c r="G73" s="199"/>
      <c r="H73" s="129"/>
      <c r="I73" s="93"/>
      <c r="AN73" s="73"/>
      <c r="AO73" s="73" t="e">
        <f aca="true" t="shared" si="6" ref="AO73:AO104">F73/D73*100</f>
        <v>#DIV/0!</v>
      </c>
      <c r="AQ73" s="411" t="e">
        <f t="shared" si="4"/>
        <v>#DIV/0!</v>
      </c>
    </row>
    <row r="74" spans="1:43" s="12" customFormat="1" ht="15.75" customHeight="1" hidden="1">
      <c r="A74" s="69"/>
      <c r="B74" s="155" t="s">
        <v>127</v>
      </c>
      <c r="C74" s="136" t="s">
        <v>139</v>
      </c>
      <c r="D74" s="151"/>
      <c r="E74" s="680"/>
      <c r="F74" s="199"/>
      <c r="G74" s="199"/>
      <c r="H74" s="129"/>
      <c r="I74" s="93"/>
      <c r="AN74" s="73"/>
      <c r="AO74" s="73" t="e">
        <f t="shared" si="6"/>
        <v>#DIV/0!</v>
      </c>
      <c r="AQ74" s="411" t="e">
        <f aca="true" t="shared" si="7" ref="AQ74:AQ137">G74/F74*100</f>
        <v>#DIV/0!</v>
      </c>
    </row>
    <row r="75" spans="1:43" s="12" customFormat="1" ht="15.75" customHeight="1" hidden="1">
      <c r="A75" s="69"/>
      <c r="B75" s="155" t="s">
        <v>128</v>
      </c>
      <c r="C75" s="90" t="s">
        <v>79</v>
      </c>
      <c r="D75" s="151"/>
      <c r="E75" s="680"/>
      <c r="F75" s="199"/>
      <c r="G75" s="199"/>
      <c r="H75" s="129"/>
      <c r="I75" s="93"/>
      <c r="AN75" s="73"/>
      <c r="AO75" s="73" t="e">
        <f t="shared" si="6"/>
        <v>#DIV/0!</v>
      </c>
      <c r="AQ75" s="411" t="e">
        <f t="shared" si="7"/>
        <v>#DIV/0!</v>
      </c>
    </row>
    <row r="76" spans="1:43" s="12" customFormat="1" ht="15.75">
      <c r="A76" s="69" t="s">
        <v>116</v>
      </c>
      <c r="B76" s="152" t="s">
        <v>135</v>
      </c>
      <c r="C76" s="154"/>
      <c r="D76" s="151"/>
      <c r="E76" s="680"/>
      <c r="F76" s="199"/>
      <c r="G76" s="199"/>
      <c r="H76" s="129"/>
      <c r="I76" s="93"/>
      <c r="AN76" s="73"/>
      <c r="AO76" s="73" t="e">
        <f t="shared" si="6"/>
        <v>#DIV/0!</v>
      </c>
      <c r="AQ76" s="411" t="e">
        <f t="shared" si="7"/>
        <v>#DIV/0!</v>
      </c>
    </row>
    <row r="77" spans="1:43" s="12" customFormat="1" ht="15.75">
      <c r="A77" s="60"/>
      <c r="B77" s="149" t="s">
        <v>140</v>
      </c>
      <c r="C77" s="136" t="s">
        <v>56</v>
      </c>
      <c r="D77" s="145">
        <v>186</v>
      </c>
      <c r="E77" s="678">
        <v>186</v>
      </c>
      <c r="F77" s="220">
        <v>205.5</v>
      </c>
      <c r="G77" s="197">
        <v>205.5</v>
      </c>
      <c r="H77" s="129">
        <f aca="true" t="shared" si="8" ref="H77:H87">F77/D77*100</f>
        <v>110.48387096774192</v>
      </c>
      <c r="I77" s="93">
        <f aca="true" t="shared" si="9" ref="I77:I137">F77/E77*100</f>
        <v>110.48387096774192</v>
      </c>
      <c r="AN77" s="73">
        <f aca="true" t="shared" si="10" ref="AN77:AN137">G77/F77*100</f>
        <v>100</v>
      </c>
      <c r="AO77" s="73">
        <f t="shared" si="6"/>
        <v>110.48387096774192</v>
      </c>
      <c r="AQ77" s="411">
        <f t="shared" si="7"/>
        <v>100</v>
      </c>
    </row>
    <row r="78" spans="1:43" s="12" customFormat="1" ht="15.75">
      <c r="A78" s="60"/>
      <c r="B78" s="149" t="s">
        <v>127</v>
      </c>
      <c r="C78" s="136" t="s">
        <v>139</v>
      </c>
      <c r="D78" s="142">
        <f>D79/D77*10</f>
        <v>34.725806451612904</v>
      </c>
      <c r="E78" s="677">
        <v>42.5</v>
      </c>
      <c r="F78" s="217">
        <f>F79/F77*10</f>
        <v>38.68613138686131</v>
      </c>
      <c r="G78" s="196">
        <v>41.8</v>
      </c>
      <c r="H78" s="129">
        <f t="shared" si="8"/>
        <v>111.40455856875992</v>
      </c>
      <c r="I78" s="93">
        <f t="shared" si="9"/>
        <v>91.02619149849721</v>
      </c>
      <c r="AN78" s="73">
        <f t="shared" si="10"/>
        <v>108.04905660377358</v>
      </c>
      <c r="AO78" s="73">
        <f t="shared" si="6"/>
        <v>111.40455856875992</v>
      </c>
      <c r="AQ78" s="411">
        <f t="shared" si="7"/>
        <v>108.04905660377358</v>
      </c>
    </row>
    <row r="79" spans="1:43" s="12" customFormat="1" ht="15.75">
      <c r="A79" s="60"/>
      <c r="B79" s="149" t="s">
        <v>128</v>
      </c>
      <c r="C79" s="90" t="s">
        <v>79</v>
      </c>
      <c r="D79" s="142">
        <v>645.9</v>
      </c>
      <c r="E79" s="678">
        <f>E77*E78/10</f>
        <v>790.5</v>
      </c>
      <c r="F79" s="217">
        <v>795</v>
      </c>
      <c r="G79" s="196">
        <f>G77*G78/10</f>
        <v>858.99</v>
      </c>
      <c r="H79" s="129">
        <f t="shared" si="8"/>
        <v>123.08406874129123</v>
      </c>
      <c r="I79" s="93">
        <f t="shared" si="9"/>
        <v>100.56925996204933</v>
      </c>
      <c r="L79" s="12" t="e">
        <f>K46/L50</f>
        <v>#REF!</v>
      </c>
      <c r="AN79" s="73">
        <f t="shared" si="10"/>
        <v>108.0490566037736</v>
      </c>
      <c r="AO79" s="73">
        <f t="shared" si="6"/>
        <v>123.08406874129123</v>
      </c>
      <c r="AQ79" s="411">
        <f t="shared" si="7"/>
        <v>108.0490566037736</v>
      </c>
    </row>
    <row r="80" spans="1:43" s="12" customFormat="1" ht="15.75" hidden="1">
      <c r="A80" s="69" t="s">
        <v>116</v>
      </c>
      <c r="B80" s="152" t="s">
        <v>136</v>
      </c>
      <c r="C80" s="154"/>
      <c r="D80" s="151"/>
      <c r="E80" s="680"/>
      <c r="F80" s="199"/>
      <c r="G80" s="199"/>
      <c r="H80" s="129" t="e">
        <f t="shared" si="8"/>
        <v>#DIV/0!</v>
      </c>
      <c r="I80" s="93" t="e">
        <f t="shared" si="9"/>
        <v>#DIV/0!</v>
      </c>
      <c r="AN80" s="73" t="e">
        <f t="shared" si="10"/>
        <v>#DIV/0!</v>
      </c>
      <c r="AO80" s="73" t="e">
        <f t="shared" si="6"/>
        <v>#DIV/0!</v>
      </c>
      <c r="AQ80" s="411" t="e">
        <f t="shared" si="7"/>
        <v>#DIV/0!</v>
      </c>
    </row>
    <row r="81" spans="1:43" s="12" customFormat="1" ht="15.75" hidden="1">
      <c r="A81" s="60"/>
      <c r="B81" s="149" t="s">
        <v>140</v>
      </c>
      <c r="C81" s="136" t="s">
        <v>56</v>
      </c>
      <c r="D81" s="151"/>
      <c r="E81" s="680"/>
      <c r="F81" s="199"/>
      <c r="G81" s="199"/>
      <c r="H81" s="129" t="e">
        <f t="shared" si="8"/>
        <v>#DIV/0!</v>
      </c>
      <c r="I81" s="93" t="e">
        <f t="shared" si="9"/>
        <v>#DIV/0!</v>
      </c>
      <c r="AN81" s="73" t="e">
        <f t="shared" si="10"/>
        <v>#DIV/0!</v>
      </c>
      <c r="AO81" s="73" t="e">
        <f t="shared" si="6"/>
        <v>#DIV/0!</v>
      </c>
      <c r="AQ81" s="411" t="e">
        <f t="shared" si="7"/>
        <v>#DIV/0!</v>
      </c>
    </row>
    <row r="82" spans="1:43" s="12" customFormat="1" ht="15.75" hidden="1">
      <c r="A82" s="60"/>
      <c r="B82" s="149" t="s">
        <v>127</v>
      </c>
      <c r="C82" s="136" t="s">
        <v>139</v>
      </c>
      <c r="D82" s="151"/>
      <c r="E82" s="680"/>
      <c r="F82" s="199"/>
      <c r="G82" s="199"/>
      <c r="H82" s="129" t="e">
        <f t="shared" si="8"/>
        <v>#DIV/0!</v>
      </c>
      <c r="I82" s="93" t="e">
        <f t="shared" si="9"/>
        <v>#DIV/0!</v>
      </c>
      <c r="AN82" s="73" t="e">
        <f t="shared" si="10"/>
        <v>#DIV/0!</v>
      </c>
      <c r="AO82" s="73" t="e">
        <f t="shared" si="6"/>
        <v>#DIV/0!</v>
      </c>
      <c r="AQ82" s="411" t="e">
        <f t="shared" si="7"/>
        <v>#DIV/0!</v>
      </c>
    </row>
    <row r="83" spans="1:43" s="12" customFormat="1" ht="15.75" hidden="1">
      <c r="A83" s="60"/>
      <c r="B83" s="149" t="s">
        <v>128</v>
      </c>
      <c r="C83" s="90" t="s">
        <v>79</v>
      </c>
      <c r="D83" s="151"/>
      <c r="E83" s="680"/>
      <c r="F83" s="199"/>
      <c r="G83" s="199"/>
      <c r="H83" s="129" t="e">
        <f t="shared" si="8"/>
        <v>#DIV/0!</v>
      </c>
      <c r="I83" s="93" t="e">
        <f t="shared" si="9"/>
        <v>#DIV/0!</v>
      </c>
      <c r="AN83" s="73" t="e">
        <f t="shared" si="10"/>
        <v>#DIV/0!</v>
      </c>
      <c r="AO83" s="73" t="e">
        <f t="shared" si="6"/>
        <v>#DIV/0!</v>
      </c>
      <c r="AQ83" s="411" t="e">
        <f t="shared" si="7"/>
        <v>#DIV/0!</v>
      </c>
    </row>
    <row r="84" spans="1:43" s="12" customFormat="1" ht="15.75" hidden="1">
      <c r="A84" s="69" t="s">
        <v>116</v>
      </c>
      <c r="B84" s="152" t="s">
        <v>225</v>
      </c>
      <c r="C84" s="154"/>
      <c r="D84" s="151"/>
      <c r="E84" s="680"/>
      <c r="F84" s="199"/>
      <c r="G84" s="199"/>
      <c r="H84" s="129" t="e">
        <f t="shared" si="8"/>
        <v>#DIV/0!</v>
      </c>
      <c r="I84" s="93" t="e">
        <f t="shared" si="9"/>
        <v>#DIV/0!</v>
      </c>
      <c r="AN84" s="73" t="e">
        <f t="shared" si="10"/>
        <v>#DIV/0!</v>
      </c>
      <c r="AO84" s="73" t="e">
        <f t="shared" si="6"/>
        <v>#DIV/0!</v>
      </c>
      <c r="AQ84" s="411" t="e">
        <f t="shared" si="7"/>
        <v>#DIV/0!</v>
      </c>
    </row>
    <row r="85" spans="1:43" s="12" customFormat="1" ht="15.75" hidden="1">
      <c r="A85" s="60"/>
      <c r="B85" s="149" t="s">
        <v>140</v>
      </c>
      <c r="C85" s="136" t="s">
        <v>56</v>
      </c>
      <c r="D85" s="151"/>
      <c r="E85" s="680"/>
      <c r="F85" s="199"/>
      <c r="G85" s="199"/>
      <c r="H85" s="129" t="e">
        <f t="shared" si="8"/>
        <v>#DIV/0!</v>
      </c>
      <c r="I85" s="93" t="e">
        <f t="shared" si="9"/>
        <v>#DIV/0!</v>
      </c>
      <c r="AN85" s="73" t="e">
        <f t="shared" si="10"/>
        <v>#DIV/0!</v>
      </c>
      <c r="AO85" s="73" t="e">
        <f t="shared" si="6"/>
        <v>#DIV/0!</v>
      </c>
      <c r="AQ85" s="411" t="e">
        <f t="shared" si="7"/>
        <v>#DIV/0!</v>
      </c>
    </row>
    <row r="86" spans="1:43" s="12" customFormat="1" ht="15.75" hidden="1">
      <c r="A86" s="60"/>
      <c r="B86" s="149" t="s">
        <v>127</v>
      </c>
      <c r="C86" s="136" t="s">
        <v>139</v>
      </c>
      <c r="D86" s="151"/>
      <c r="E86" s="680"/>
      <c r="F86" s="199"/>
      <c r="G86" s="199"/>
      <c r="H86" s="129" t="e">
        <f t="shared" si="8"/>
        <v>#DIV/0!</v>
      </c>
      <c r="I86" s="93" t="e">
        <f t="shared" si="9"/>
        <v>#DIV/0!</v>
      </c>
      <c r="AN86" s="73" t="e">
        <f t="shared" si="10"/>
        <v>#DIV/0!</v>
      </c>
      <c r="AO86" s="73" t="e">
        <f t="shared" si="6"/>
        <v>#DIV/0!</v>
      </c>
      <c r="AQ86" s="411" t="e">
        <f t="shared" si="7"/>
        <v>#DIV/0!</v>
      </c>
    </row>
    <row r="87" spans="1:43" s="12" customFormat="1" ht="15.75" hidden="1">
      <c r="A87" s="60"/>
      <c r="B87" s="149" t="s">
        <v>128</v>
      </c>
      <c r="C87" s="90" t="s">
        <v>79</v>
      </c>
      <c r="D87" s="151"/>
      <c r="E87" s="680"/>
      <c r="F87" s="199"/>
      <c r="G87" s="199"/>
      <c r="H87" s="129" t="e">
        <f t="shared" si="8"/>
        <v>#DIV/0!</v>
      </c>
      <c r="I87" s="93" t="e">
        <f t="shared" si="9"/>
        <v>#DIV/0!</v>
      </c>
      <c r="AN87" s="73" t="e">
        <f t="shared" si="10"/>
        <v>#DIV/0!</v>
      </c>
      <c r="AO87" s="73" t="e">
        <f t="shared" si="6"/>
        <v>#DIV/0!</v>
      </c>
      <c r="AQ87" s="411" t="e">
        <f t="shared" si="7"/>
        <v>#DIV/0!</v>
      </c>
    </row>
    <row r="88" spans="1:43" s="12" customFormat="1" ht="15.75">
      <c r="A88" s="60" t="s">
        <v>132</v>
      </c>
      <c r="B88" s="67" t="s">
        <v>226</v>
      </c>
      <c r="C88" s="108"/>
      <c r="D88" s="151"/>
      <c r="E88" s="680"/>
      <c r="F88" s="199"/>
      <c r="G88" s="199"/>
      <c r="H88" s="129"/>
      <c r="I88" s="93"/>
      <c r="AN88" s="73"/>
      <c r="AO88" s="73" t="e">
        <f t="shared" si="6"/>
        <v>#DIV/0!</v>
      </c>
      <c r="AQ88" s="411" t="e">
        <f t="shared" si="7"/>
        <v>#DIV/0!</v>
      </c>
    </row>
    <row r="89" spans="1:43" s="12" customFormat="1" ht="15.75">
      <c r="A89" s="69"/>
      <c r="B89" s="152" t="s">
        <v>227</v>
      </c>
      <c r="C89" s="154"/>
      <c r="D89" s="151"/>
      <c r="E89" s="680"/>
      <c r="F89" s="199"/>
      <c r="G89" s="199"/>
      <c r="H89" s="129"/>
      <c r="I89" s="93"/>
      <c r="AN89" s="73"/>
      <c r="AO89" s="73" t="e">
        <f t="shared" si="6"/>
        <v>#DIV/0!</v>
      </c>
      <c r="AQ89" s="411" t="e">
        <f t="shared" si="7"/>
        <v>#DIV/0!</v>
      </c>
    </row>
    <row r="90" spans="1:43" s="12" customFormat="1" ht="15.75">
      <c r="A90" s="69" t="s">
        <v>116</v>
      </c>
      <c r="B90" s="156" t="s">
        <v>129</v>
      </c>
      <c r="C90" s="154"/>
      <c r="D90" s="151"/>
      <c r="E90" s="680"/>
      <c r="F90" s="199"/>
      <c r="G90" s="199"/>
      <c r="H90" s="129"/>
      <c r="I90" s="93"/>
      <c r="AN90" s="73"/>
      <c r="AO90" s="73" t="e">
        <f t="shared" si="6"/>
        <v>#DIV/0!</v>
      </c>
      <c r="AQ90" s="411" t="e">
        <f t="shared" si="7"/>
        <v>#DIV/0!</v>
      </c>
    </row>
    <row r="91" spans="1:43" s="12" customFormat="1" ht="15.75">
      <c r="A91" s="60"/>
      <c r="B91" s="149" t="s">
        <v>140</v>
      </c>
      <c r="C91" s="136" t="s">
        <v>56</v>
      </c>
      <c r="D91" s="142">
        <v>271.6</v>
      </c>
      <c r="E91" s="677">
        <v>270</v>
      </c>
      <c r="F91" s="217">
        <v>260</v>
      </c>
      <c r="G91" s="196">
        <v>260</v>
      </c>
      <c r="H91" s="129">
        <f>F91/D91*100</f>
        <v>95.72901325478644</v>
      </c>
      <c r="I91" s="93">
        <f t="shared" si="9"/>
        <v>96.29629629629629</v>
      </c>
      <c r="AN91" s="73">
        <f t="shared" si="10"/>
        <v>100</v>
      </c>
      <c r="AO91" s="73">
        <f t="shared" si="6"/>
        <v>95.72901325478644</v>
      </c>
      <c r="AQ91" s="411">
        <f t="shared" si="7"/>
        <v>100</v>
      </c>
    </row>
    <row r="92" spans="1:43" s="12" customFormat="1" ht="15.75">
      <c r="A92" s="60"/>
      <c r="B92" s="149" t="s">
        <v>127</v>
      </c>
      <c r="C92" s="136" t="s">
        <v>139</v>
      </c>
      <c r="D92" s="142">
        <v>23</v>
      </c>
      <c r="E92" s="677">
        <v>23</v>
      </c>
      <c r="F92" s="217">
        <v>23</v>
      </c>
      <c r="G92" s="196">
        <v>23</v>
      </c>
      <c r="H92" s="129">
        <f>F92/D92*100</f>
        <v>100</v>
      </c>
      <c r="I92" s="93">
        <f t="shared" si="9"/>
        <v>100</v>
      </c>
      <c r="AN92" s="73">
        <f t="shared" si="10"/>
        <v>100</v>
      </c>
      <c r="AO92" s="73">
        <f t="shared" si="6"/>
        <v>100</v>
      </c>
      <c r="AQ92" s="411">
        <f t="shared" si="7"/>
        <v>100</v>
      </c>
    </row>
    <row r="93" spans="1:43" s="12" customFormat="1" ht="15.75">
      <c r="A93" s="60"/>
      <c r="B93" s="149" t="s">
        <v>128</v>
      </c>
      <c r="C93" s="90" t="s">
        <v>79</v>
      </c>
      <c r="D93" s="142">
        <f>D91*D92/10</f>
        <v>624.6800000000001</v>
      </c>
      <c r="E93" s="677">
        <f>E91*E92/10</f>
        <v>621</v>
      </c>
      <c r="F93" s="196">
        <f>F91*F92/10</f>
        <v>598</v>
      </c>
      <c r="G93" s="196">
        <f>G91*G92/10</f>
        <v>598</v>
      </c>
      <c r="H93" s="129">
        <f>F93/D93*100</f>
        <v>95.72901325478644</v>
      </c>
      <c r="I93" s="93">
        <f t="shared" si="9"/>
        <v>96.29629629629629</v>
      </c>
      <c r="AN93" s="73">
        <f t="shared" si="10"/>
        <v>100</v>
      </c>
      <c r="AO93" s="73">
        <f t="shared" si="6"/>
        <v>95.72901325478644</v>
      </c>
      <c r="AQ93" s="411">
        <f t="shared" si="7"/>
        <v>100</v>
      </c>
    </row>
    <row r="94" spans="1:43" s="12" customFormat="1" ht="15.75">
      <c r="A94" s="69" t="s">
        <v>116</v>
      </c>
      <c r="B94" s="152" t="s">
        <v>228</v>
      </c>
      <c r="C94" s="90"/>
      <c r="D94" s="142"/>
      <c r="E94" s="677"/>
      <c r="F94" s="217"/>
      <c r="G94" s="196"/>
      <c r="H94" s="129"/>
      <c r="I94" s="93"/>
      <c r="AN94" s="73"/>
      <c r="AO94" s="73" t="e">
        <f t="shared" si="6"/>
        <v>#DIV/0!</v>
      </c>
      <c r="AQ94" s="411" t="e">
        <f t="shared" si="7"/>
        <v>#DIV/0!</v>
      </c>
    </row>
    <row r="95" spans="1:43" s="12" customFormat="1" ht="15.75">
      <c r="A95" s="60"/>
      <c r="B95" s="149" t="s">
        <v>140</v>
      </c>
      <c r="C95" s="136" t="s">
        <v>56</v>
      </c>
      <c r="D95" s="142">
        <v>128.4</v>
      </c>
      <c r="E95" s="677">
        <v>125</v>
      </c>
      <c r="F95" s="217">
        <v>120.5</v>
      </c>
      <c r="G95" s="196">
        <v>111</v>
      </c>
      <c r="H95" s="129">
        <f>F95/D95*100</f>
        <v>93.84735202492212</v>
      </c>
      <c r="I95" s="93">
        <f t="shared" si="9"/>
        <v>96.39999999999999</v>
      </c>
      <c r="AN95" s="73">
        <f t="shared" si="10"/>
        <v>92.11618257261411</v>
      </c>
      <c r="AO95" s="73">
        <f t="shared" si="6"/>
        <v>93.84735202492212</v>
      </c>
      <c r="AQ95" s="411">
        <f t="shared" si="7"/>
        <v>92.11618257261411</v>
      </c>
    </row>
    <row r="96" spans="1:43" s="12" customFormat="1" ht="15.75">
      <c r="A96" s="60"/>
      <c r="B96" s="149" t="s">
        <v>127</v>
      </c>
      <c r="C96" s="136" t="s">
        <v>139</v>
      </c>
      <c r="D96" s="142">
        <v>23.1</v>
      </c>
      <c r="E96" s="677">
        <v>23.1</v>
      </c>
      <c r="F96" s="217">
        <v>23.1</v>
      </c>
      <c r="G96" s="196">
        <v>23.1</v>
      </c>
      <c r="H96" s="129">
        <f>F96/D96*100</f>
        <v>100</v>
      </c>
      <c r="I96" s="93">
        <f t="shared" si="9"/>
        <v>100</v>
      </c>
      <c r="AN96" s="73">
        <f t="shared" si="10"/>
        <v>100</v>
      </c>
      <c r="AO96" s="73">
        <f t="shared" si="6"/>
        <v>100</v>
      </c>
      <c r="AQ96" s="411">
        <f t="shared" si="7"/>
        <v>100</v>
      </c>
    </row>
    <row r="97" spans="1:43" s="12" customFormat="1" ht="15.75">
      <c r="A97" s="60"/>
      <c r="B97" s="149" t="s">
        <v>128</v>
      </c>
      <c r="C97" s="90" t="s">
        <v>79</v>
      </c>
      <c r="D97" s="142">
        <f>D95*D96/10</f>
        <v>296.60400000000004</v>
      </c>
      <c r="E97" s="677">
        <f>E95*E96/10</f>
        <v>288.75</v>
      </c>
      <c r="F97" s="196">
        <f>F95*F96/10</f>
        <v>278.355</v>
      </c>
      <c r="G97" s="196">
        <f>G95*G96/10</f>
        <v>256.41</v>
      </c>
      <c r="H97" s="129">
        <f>F97/D97*100</f>
        <v>93.84735202492212</v>
      </c>
      <c r="I97" s="93">
        <f t="shared" si="9"/>
        <v>96.4</v>
      </c>
      <c r="AN97" s="73">
        <f t="shared" si="10"/>
        <v>92.11618257261411</v>
      </c>
      <c r="AO97" s="73">
        <f t="shared" si="6"/>
        <v>93.84735202492212</v>
      </c>
      <c r="AQ97" s="411">
        <f t="shared" si="7"/>
        <v>92.11618257261411</v>
      </c>
    </row>
    <row r="98" spans="1:43" s="12" customFormat="1" ht="15.75">
      <c r="A98" s="69" t="s">
        <v>116</v>
      </c>
      <c r="B98" s="152" t="s">
        <v>229</v>
      </c>
      <c r="C98" s="90"/>
      <c r="D98" s="151"/>
      <c r="E98" s="680"/>
      <c r="F98" s="199"/>
      <c r="G98" s="199"/>
      <c r="H98" s="129"/>
      <c r="I98" s="93"/>
      <c r="AN98" s="73"/>
      <c r="AO98" s="73" t="e">
        <f t="shared" si="6"/>
        <v>#DIV/0!</v>
      </c>
      <c r="AQ98" s="411" t="e">
        <f t="shared" si="7"/>
        <v>#DIV/0!</v>
      </c>
    </row>
    <row r="99" spans="1:43" s="12" customFormat="1" ht="15.75" hidden="1">
      <c r="A99" s="60"/>
      <c r="B99" s="149" t="s">
        <v>140</v>
      </c>
      <c r="C99" s="136" t="s">
        <v>56</v>
      </c>
      <c r="D99" s="151"/>
      <c r="E99" s="680"/>
      <c r="F99" s="199"/>
      <c r="G99" s="199"/>
      <c r="H99" s="129"/>
      <c r="I99" s="93"/>
      <c r="AN99" s="73"/>
      <c r="AO99" s="73" t="e">
        <f t="shared" si="6"/>
        <v>#DIV/0!</v>
      </c>
      <c r="AQ99" s="411" t="e">
        <f t="shared" si="7"/>
        <v>#DIV/0!</v>
      </c>
    </row>
    <row r="100" spans="1:43" s="12" customFormat="1" ht="15.75" hidden="1">
      <c r="A100" s="60"/>
      <c r="B100" s="149" t="s">
        <v>127</v>
      </c>
      <c r="C100" s="136" t="s">
        <v>139</v>
      </c>
      <c r="D100" s="151"/>
      <c r="E100" s="680"/>
      <c r="F100" s="199"/>
      <c r="G100" s="199"/>
      <c r="H100" s="129"/>
      <c r="I100" s="93"/>
      <c r="AN100" s="73"/>
      <c r="AO100" s="73" t="e">
        <f t="shared" si="6"/>
        <v>#DIV/0!</v>
      </c>
      <c r="AQ100" s="411" t="e">
        <f t="shared" si="7"/>
        <v>#DIV/0!</v>
      </c>
    </row>
    <row r="101" spans="1:43" s="12" customFormat="1" ht="15.75" hidden="1">
      <c r="A101" s="60"/>
      <c r="B101" s="149" t="s">
        <v>128</v>
      </c>
      <c r="C101" s="90" t="s">
        <v>79</v>
      </c>
      <c r="D101" s="151"/>
      <c r="E101" s="680"/>
      <c r="F101" s="199"/>
      <c r="G101" s="199"/>
      <c r="H101" s="129"/>
      <c r="I101" s="93"/>
      <c r="AN101" s="73"/>
      <c r="AO101" s="73" t="e">
        <f t="shared" si="6"/>
        <v>#DIV/0!</v>
      </c>
      <c r="AQ101" s="411" t="e">
        <f t="shared" si="7"/>
        <v>#DIV/0!</v>
      </c>
    </row>
    <row r="102" spans="1:43" s="12" customFormat="1" ht="15.75">
      <c r="A102" s="69"/>
      <c r="B102" s="152" t="s">
        <v>230</v>
      </c>
      <c r="C102" s="154"/>
      <c r="D102" s="151"/>
      <c r="E102" s="680"/>
      <c r="F102" s="199"/>
      <c r="G102" s="199"/>
      <c r="H102" s="129"/>
      <c r="I102" s="93"/>
      <c r="AN102" s="73"/>
      <c r="AO102" s="73" t="e">
        <f t="shared" si="6"/>
        <v>#DIV/0!</v>
      </c>
      <c r="AQ102" s="411" t="e">
        <f t="shared" si="7"/>
        <v>#DIV/0!</v>
      </c>
    </row>
    <row r="103" spans="1:43" s="12" customFormat="1" ht="15.75">
      <c r="A103" s="69" t="s">
        <v>116</v>
      </c>
      <c r="B103" s="152" t="s">
        <v>231</v>
      </c>
      <c r="C103" s="90"/>
      <c r="D103" s="151"/>
      <c r="E103" s="680"/>
      <c r="F103" s="199"/>
      <c r="G103" s="199"/>
      <c r="H103" s="129"/>
      <c r="I103" s="93"/>
      <c r="AN103" s="73"/>
      <c r="AO103" s="73" t="e">
        <f t="shared" si="6"/>
        <v>#DIV/0!</v>
      </c>
      <c r="AQ103" s="411" t="e">
        <f t="shared" si="7"/>
        <v>#DIV/0!</v>
      </c>
    </row>
    <row r="104" spans="1:43" s="12" customFormat="1" ht="15.75">
      <c r="A104" s="60"/>
      <c r="B104" s="149" t="s">
        <v>140</v>
      </c>
      <c r="C104" s="103" t="s">
        <v>213</v>
      </c>
      <c r="D104" s="145">
        <v>10.5</v>
      </c>
      <c r="E104" s="678">
        <v>10.5</v>
      </c>
      <c r="F104" s="220">
        <v>3.5</v>
      </c>
      <c r="G104" s="208">
        <v>3.5</v>
      </c>
      <c r="H104" s="129">
        <f>F104/D104*100</f>
        <v>33.33333333333333</v>
      </c>
      <c r="I104" s="93">
        <f t="shared" si="9"/>
        <v>33.33333333333333</v>
      </c>
      <c r="AN104" s="73">
        <f t="shared" si="10"/>
        <v>100</v>
      </c>
      <c r="AO104" s="73">
        <f t="shared" si="6"/>
        <v>33.33333333333333</v>
      </c>
      <c r="AQ104" s="411">
        <f t="shared" si="7"/>
        <v>100</v>
      </c>
    </row>
    <row r="105" spans="1:43" s="12" customFormat="1" ht="15.75">
      <c r="A105" s="60"/>
      <c r="B105" s="149" t="s">
        <v>127</v>
      </c>
      <c r="C105" s="103" t="s">
        <v>139</v>
      </c>
      <c r="D105" s="142">
        <v>42</v>
      </c>
      <c r="E105" s="678">
        <v>42</v>
      </c>
      <c r="F105" s="225">
        <f>F106/F104*10</f>
        <v>45.71428571428571</v>
      </c>
      <c r="G105" s="225">
        <f>G106/G104*10</f>
        <v>45.71428571428571</v>
      </c>
      <c r="H105" s="129">
        <f>F105/D105*100</f>
        <v>108.84353741496598</v>
      </c>
      <c r="I105" s="93">
        <f t="shared" si="9"/>
        <v>108.84353741496598</v>
      </c>
      <c r="AN105" s="73">
        <f t="shared" si="10"/>
        <v>100</v>
      </c>
      <c r="AO105" s="73">
        <f aca="true" t="shared" si="11" ref="AO105:AO134">F105/D105*100</f>
        <v>108.84353741496598</v>
      </c>
      <c r="AQ105" s="411">
        <f t="shared" si="7"/>
        <v>100</v>
      </c>
    </row>
    <row r="106" spans="1:43" s="12" customFormat="1" ht="15.75">
      <c r="A106" s="60"/>
      <c r="B106" s="149" t="s">
        <v>128</v>
      </c>
      <c r="C106" s="103" t="s">
        <v>214</v>
      </c>
      <c r="D106" s="142">
        <f>D104*D105/10</f>
        <v>44.1</v>
      </c>
      <c r="E106" s="677">
        <f>E104*E105/10</f>
        <v>44.1</v>
      </c>
      <c r="F106" s="217">
        <v>16</v>
      </c>
      <c r="G106" s="196">
        <v>16</v>
      </c>
      <c r="H106" s="129">
        <f>F106/D106*100</f>
        <v>36.281179138321995</v>
      </c>
      <c r="I106" s="93">
        <f t="shared" si="9"/>
        <v>36.281179138321995</v>
      </c>
      <c r="AN106" s="73">
        <f t="shared" si="10"/>
        <v>100</v>
      </c>
      <c r="AO106" s="73">
        <f t="shared" si="11"/>
        <v>36.281179138321995</v>
      </c>
      <c r="AQ106" s="411">
        <f t="shared" si="7"/>
        <v>100</v>
      </c>
    </row>
    <row r="107" spans="1:43" s="12" customFormat="1" ht="15.75">
      <c r="A107" s="59" t="s">
        <v>134</v>
      </c>
      <c r="B107" s="153" t="s">
        <v>232</v>
      </c>
      <c r="C107" s="103"/>
      <c r="D107" s="151"/>
      <c r="E107" s="680"/>
      <c r="F107" s="199"/>
      <c r="G107" s="199"/>
      <c r="H107" s="129"/>
      <c r="I107" s="93"/>
      <c r="AN107" s="73"/>
      <c r="AO107" s="73" t="e">
        <f t="shared" si="11"/>
        <v>#DIV/0!</v>
      </c>
      <c r="AQ107" s="411" t="e">
        <f t="shared" si="7"/>
        <v>#DIV/0!</v>
      </c>
    </row>
    <row r="108" spans="1:43" s="12" customFormat="1" ht="15.75">
      <c r="A108" s="144" t="s">
        <v>116</v>
      </c>
      <c r="B108" s="137" t="s">
        <v>233</v>
      </c>
      <c r="C108" s="69"/>
      <c r="D108" s="151"/>
      <c r="E108" s="680"/>
      <c r="F108" s="199"/>
      <c r="G108" s="199"/>
      <c r="H108" s="129"/>
      <c r="I108" s="93"/>
      <c r="AN108" s="73"/>
      <c r="AO108" s="73" t="e">
        <f t="shared" si="11"/>
        <v>#DIV/0!</v>
      </c>
      <c r="AQ108" s="411" t="e">
        <f t="shared" si="7"/>
        <v>#DIV/0!</v>
      </c>
    </row>
    <row r="109" spans="1:43" s="12" customFormat="1" ht="15.75">
      <c r="A109" s="59"/>
      <c r="B109" s="149" t="s">
        <v>140</v>
      </c>
      <c r="C109" s="103" t="s">
        <v>213</v>
      </c>
      <c r="D109" s="142">
        <v>664.2</v>
      </c>
      <c r="E109" s="677">
        <v>690</v>
      </c>
      <c r="F109" s="217">
        <v>761.4</v>
      </c>
      <c r="G109" s="196">
        <v>779.7</v>
      </c>
      <c r="H109" s="129">
        <f aca="true" t="shared" si="12" ref="H109:H120">F109/D109*100</f>
        <v>114.6341463414634</v>
      </c>
      <c r="I109" s="93">
        <f t="shared" si="9"/>
        <v>110.34782608695653</v>
      </c>
      <c r="AN109" s="73">
        <f t="shared" si="10"/>
        <v>102.40346729708433</v>
      </c>
      <c r="AO109" s="73">
        <f t="shared" si="11"/>
        <v>114.6341463414634</v>
      </c>
      <c r="AQ109" s="411">
        <f t="shared" si="7"/>
        <v>102.40346729708433</v>
      </c>
    </row>
    <row r="110" spans="1:43" s="12" customFormat="1" ht="16.5" customHeight="1">
      <c r="A110" s="59"/>
      <c r="B110" s="149" t="s">
        <v>127</v>
      </c>
      <c r="C110" s="103" t="s">
        <v>139</v>
      </c>
      <c r="D110" s="142">
        <f>D111/D109*10</f>
        <v>117.7220716651611</v>
      </c>
      <c r="E110" s="677">
        <v>117</v>
      </c>
      <c r="F110" s="217">
        <f>F111/F109*10</f>
        <v>121.38954557394274</v>
      </c>
      <c r="G110" s="196">
        <v>121.7</v>
      </c>
      <c r="H110" s="129">
        <f t="shared" si="12"/>
        <v>103.11536643630694</v>
      </c>
      <c r="I110" s="93">
        <f t="shared" si="9"/>
        <v>103.75174835379721</v>
      </c>
      <c r="AN110" s="73">
        <f t="shared" si="10"/>
        <v>100.25575054638306</v>
      </c>
      <c r="AO110" s="73">
        <f t="shared" si="11"/>
        <v>103.11536643630694</v>
      </c>
      <c r="AQ110" s="411">
        <f t="shared" si="7"/>
        <v>100.25575054638306</v>
      </c>
    </row>
    <row r="111" spans="1:43" s="12" customFormat="1" ht="15.75">
      <c r="A111" s="59"/>
      <c r="B111" s="149" t="s">
        <v>128</v>
      </c>
      <c r="C111" s="103" t="s">
        <v>214</v>
      </c>
      <c r="D111" s="142">
        <v>7819.1</v>
      </c>
      <c r="E111" s="677">
        <f>E109*E110/10</f>
        <v>8073</v>
      </c>
      <c r="F111" s="217">
        <v>9242.6</v>
      </c>
      <c r="G111" s="196">
        <f>G109*G110/10</f>
        <v>9488.949</v>
      </c>
      <c r="H111" s="129">
        <f t="shared" si="12"/>
        <v>118.20542006113234</v>
      </c>
      <c r="I111" s="93">
        <f t="shared" si="9"/>
        <v>114.48779883562491</v>
      </c>
      <c r="AN111" s="73">
        <f t="shared" si="10"/>
        <v>102.6653647242118</v>
      </c>
      <c r="AO111" s="73">
        <f t="shared" si="11"/>
        <v>118.20542006113234</v>
      </c>
      <c r="AQ111" s="411">
        <f t="shared" si="7"/>
        <v>102.6653647242118</v>
      </c>
    </row>
    <row r="112" spans="1:43" s="76" customFormat="1" ht="15.75" hidden="1">
      <c r="A112" s="158"/>
      <c r="B112" s="159" t="s">
        <v>51</v>
      </c>
      <c r="C112" s="158"/>
      <c r="D112" s="160"/>
      <c r="E112" s="682"/>
      <c r="F112" s="200"/>
      <c r="G112" s="200"/>
      <c r="H112" s="129" t="e">
        <f t="shared" si="12"/>
        <v>#DIV/0!</v>
      </c>
      <c r="I112" s="93" t="e">
        <f t="shared" si="9"/>
        <v>#DIV/0!</v>
      </c>
      <c r="AN112" s="73" t="e">
        <f t="shared" si="10"/>
        <v>#DIV/0!</v>
      </c>
      <c r="AO112" s="73" t="e">
        <f t="shared" si="11"/>
        <v>#DIV/0!</v>
      </c>
      <c r="AQ112" s="411" t="e">
        <f t="shared" si="7"/>
        <v>#DIV/0!</v>
      </c>
    </row>
    <row r="113" spans="1:43" s="12" customFormat="1" ht="15.75" hidden="1">
      <c r="A113" s="144"/>
      <c r="B113" s="137" t="s">
        <v>234</v>
      </c>
      <c r="C113" s="103"/>
      <c r="D113" s="151"/>
      <c r="E113" s="680"/>
      <c r="F113" s="199"/>
      <c r="G113" s="199"/>
      <c r="H113" s="129" t="e">
        <f t="shared" si="12"/>
        <v>#DIV/0!</v>
      </c>
      <c r="I113" s="93" t="e">
        <f t="shared" si="9"/>
        <v>#DIV/0!</v>
      </c>
      <c r="AN113" s="73" t="e">
        <f t="shared" si="10"/>
        <v>#DIV/0!</v>
      </c>
      <c r="AO113" s="73" t="e">
        <f t="shared" si="11"/>
        <v>#DIV/0!</v>
      </c>
      <c r="AQ113" s="411" t="e">
        <f t="shared" si="7"/>
        <v>#DIV/0!</v>
      </c>
    </row>
    <row r="114" spans="1:43" s="12" customFormat="1" ht="15.75" hidden="1">
      <c r="A114" s="59"/>
      <c r="B114" s="149" t="s">
        <v>140</v>
      </c>
      <c r="C114" s="103" t="s">
        <v>213</v>
      </c>
      <c r="D114" s="151"/>
      <c r="E114" s="680"/>
      <c r="F114" s="199"/>
      <c r="G114" s="199"/>
      <c r="H114" s="129" t="e">
        <f t="shared" si="12"/>
        <v>#DIV/0!</v>
      </c>
      <c r="I114" s="93" t="e">
        <f t="shared" si="9"/>
        <v>#DIV/0!</v>
      </c>
      <c r="AN114" s="73" t="e">
        <f t="shared" si="10"/>
        <v>#DIV/0!</v>
      </c>
      <c r="AO114" s="73" t="e">
        <f t="shared" si="11"/>
        <v>#DIV/0!</v>
      </c>
      <c r="AQ114" s="411" t="e">
        <f t="shared" si="7"/>
        <v>#DIV/0!</v>
      </c>
    </row>
    <row r="115" spans="1:43" s="12" customFormat="1" ht="15.75" hidden="1">
      <c r="A115" s="59"/>
      <c r="B115" s="149" t="s">
        <v>127</v>
      </c>
      <c r="C115" s="103" t="s">
        <v>139</v>
      </c>
      <c r="D115" s="151"/>
      <c r="E115" s="680"/>
      <c r="F115" s="199"/>
      <c r="G115" s="199"/>
      <c r="H115" s="129" t="e">
        <f t="shared" si="12"/>
        <v>#DIV/0!</v>
      </c>
      <c r="I115" s="93" t="e">
        <f t="shared" si="9"/>
        <v>#DIV/0!</v>
      </c>
      <c r="AN115" s="73" t="e">
        <f t="shared" si="10"/>
        <v>#DIV/0!</v>
      </c>
      <c r="AO115" s="73" t="e">
        <f t="shared" si="11"/>
        <v>#DIV/0!</v>
      </c>
      <c r="AQ115" s="411" t="e">
        <f t="shared" si="7"/>
        <v>#DIV/0!</v>
      </c>
    </row>
    <row r="116" spans="1:43" s="12" customFormat="1" ht="15.75" hidden="1">
      <c r="A116" s="59"/>
      <c r="B116" s="149" t="s">
        <v>128</v>
      </c>
      <c r="C116" s="103" t="s">
        <v>214</v>
      </c>
      <c r="D116" s="151"/>
      <c r="E116" s="680"/>
      <c r="F116" s="199"/>
      <c r="G116" s="199"/>
      <c r="H116" s="129" t="e">
        <f t="shared" si="12"/>
        <v>#DIV/0!</v>
      </c>
      <c r="I116" s="93" t="e">
        <f t="shared" si="9"/>
        <v>#DIV/0!</v>
      </c>
      <c r="AN116" s="73" t="e">
        <f t="shared" si="10"/>
        <v>#DIV/0!</v>
      </c>
      <c r="AO116" s="73" t="e">
        <f t="shared" si="11"/>
        <v>#DIV/0!</v>
      </c>
      <c r="AQ116" s="411" t="e">
        <f t="shared" si="7"/>
        <v>#DIV/0!</v>
      </c>
    </row>
    <row r="117" spans="1:43" s="12" customFormat="1" ht="15.75" hidden="1">
      <c r="A117" s="144"/>
      <c r="B117" s="137" t="s">
        <v>235</v>
      </c>
      <c r="C117" s="103"/>
      <c r="D117" s="151"/>
      <c r="E117" s="680"/>
      <c r="F117" s="199"/>
      <c r="G117" s="199"/>
      <c r="H117" s="129" t="e">
        <f t="shared" si="12"/>
        <v>#DIV/0!</v>
      </c>
      <c r="I117" s="93" t="e">
        <f t="shared" si="9"/>
        <v>#DIV/0!</v>
      </c>
      <c r="AN117" s="73" t="e">
        <f t="shared" si="10"/>
        <v>#DIV/0!</v>
      </c>
      <c r="AO117" s="73" t="e">
        <f t="shared" si="11"/>
        <v>#DIV/0!</v>
      </c>
      <c r="AQ117" s="411" t="e">
        <f t="shared" si="7"/>
        <v>#DIV/0!</v>
      </c>
    </row>
    <row r="118" spans="1:43" s="12" customFormat="1" ht="15.75" hidden="1">
      <c r="A118" s="59"/>
      <c r="B118" s="149" t="s">
        <v>140</v>
      </c>
      <c r="C118" s="103" t="s">
        <v>213</v>
      </c>
      <c r="D118" s="151"/>
      <c r="E118" s="680"/>
      <c r="F118" s="199"/>
      <c r="G118" s="199"/>
      <c r="H118" s="129" t="e">
        <f t="shared" si="12"/>
        <v>#DIV/0!</v>
      </c>
      <c r="I118" s="93" t="e">
        <f t="shared" si="9"/>
        <v>#DIV/0!</v>
      </c>
      <c r="AN118" s="73" t="e">
        <f t="shared" si="10"/>
        <v>#DIV/0!</v>
      </c>
      <c r="AO118" s="73" t="e">
        <f t="shared" si="11"/>
        <v>#DIV/0!</v>
      </c>
      <c r="AQ118" s="411" t="e">
        <f t="shared" si="7"/>
        <v>#DIV/0!</v>
      </c>
    </row>
    <row r="119" spans="1:43" s="12" customFormat="1" ht="15.75" hidden="1">
      <c r="A119" s="59"/>
      <c r="B119" s="149" t="s">
        <v>127</v>
      </c>
      <c r="C119" s="103" t="s">
        <v>139</v>
      </c>
      <c r="D119" s="151"/>
      <c r="E119" s="680"/>
      <c r="F119" s="199"/>
      <c r="G119" s="199"/>
      <c r="H119" s="129" t="e">
        <f t="shared" si="12"/>
        <v>#DIV/0!</v>
      </c>
      <c r="I119" s="93" t="e">
        <f t="shared" si="9"/>
        <v>#DIV/0!</v>
      </c>
      <c r="AN119" s="73" t="e">
        <f t="shared" si="10"/>
        <v>#DIV/0!</v>
      </c>
      <c r="AO119" s="73" t="e">
        <f t="shared" si="11"/>
        <v>#DIV/0!</v>
      </c>
      <c r="AQ119" s="411" t="e">
        <f t="shared" si="7"/>
        <v>#DIV/0!</v>
      </c>
    </row>
    <row r="120" spans="1:43" s="12" customFormat="1" ht="15.75" hidden="1">
      <c r="A120" s="59"/>
      <c r="B120" s="149" t="s">
        <v>128</v>
      </c>
      <c r="C120" s="103" t="s">
        <v>214</v>
      </c>
      <c r="D120" s="151"/>
      <c r="E120" s="680"/>
      <c r="F120" s="199"/>
      <c r="G120" s="199"/>
      <c r="H120" s="129" t="e">
        <f t="shared" si="12"/>
        <v>#DIV/0!</v>
      </c>
      <c r="I120" s="93" t="e">
        <f t="shared" si="9"/>
        <v>#DIV/0!</v>
      </c>
      <c r="AN120" s="73" t="e">
        <f t="shared" si="10"/>
        <v>#DIV/0!</v>
      </c>
      <c r="AO120" s="73" t="e">
        <f t="shared" si="11"/>
        <v>#DIV/0!</v>
      </c>
      <c r="AQ120" s="411" t="e">
        <f t="shared" si="7"/>
        <v>#DIV/0!</v>
      </c>
    </row>
    <row r="121" spans="1:43" s="12" customFormat="1" ht="15.75">
      <c r="A121" s="144" t="s">
        <v>116</v>
      </c>
      <c r="B121" s="137" t="s">
        <v>236</v>
      </c>
      <c r="C121" s="69"/>
      <c r="D121" s="151"/>
      <c r="E121" s="680"/>
      <c r="F121" s="199"/>
      <c r="G121" s="199"/>
      <c r="H121" s="129"/>
      <c r="I121" s="93"/>
      <c r="AN121" s="73"/>
      <c r="AO121" s="73" t="e">
        <f t="shared" si="11"/>
        <v>#DIV/0!</v>
      </c>
      <c r="AQ121" s="411" t="e">
        <f t="shared" si="7"/>
        <v>#DIV/0!</v>
      </c>
    </row>
    <row r="122" spans="1:43" s="12" customFormat="1" ht="15.75">
      <c r="A122" s="59"/>
      <c r="B122" s="149" t="s">
        <v>140</v>
      </c>
      <c r="C122" s="103" t="s">
        <v>213</v>
      </c>
      <c r="D122" s="142">
        <v>148.3</v>
      </c>
      <c r="E122" s="677">
        <v>148</v>
      </c>
      <c r="F122" s="217">
        <v>148</v>
      </c>
      <c r="G122" s="196">
        <v>148.2</v>
      </c>
      <c r="H122" s="129">
        <f>F122/D122*100</f>
        <v>99.79770734996627</v>
      </c>
      <c r="I122" s="93">
        <f t="shared" si="9"/>
        <v>100</v>
      </c>
      <c r="AN122" s="73">
        <f t="shared" si="10"/>
        <v>100.13513513513513</v>
      </c>
      <c r="AO122" s="73">
        <f t="shared" si="11"/>
        <v>99.79770734996627</v>
      </c>
      <c r="AQ122" s="411">
        <f t="shared" si="7"/>
        <v>100.13513513513513</v>
      </c>
    </row>
    <row r="123" spans="1:43" s="12" customFormat="1" ht="15.75">
      <c r="A123" s="59"/>
      <c r="B123" s="149" t="s">
        <v>127</v>
      </c>
      <c r="C123" s="103" t="s">
        <v>139</v>
      </c>
      <c r="D123" s="142">
        <v>13.7</v>
      </c>
      <c r="E123" s="677">
        <v>14.2</v>
      </c>
      <c r="F123" s="217">
        <v>14.2</v>
      </c>
      <c r="G123" s="196">
        <v>14.3</v>
      </c>
      <c r="H123" s="129">
        <f>F123/D123*100</f>
        <v>103.64963503649636</v>
      </c>
      <c r="I123" s="93">
        <f t="shared" si="9"/>
        <v>100</v>
      </c>
      <c r="AN123" s="73">
        <f t="shared" si="10"/>
        <v>100.70422535211267</v>
      </c>
      <c r="AO123" s="73">
        <f t="shared" si="11"/>
        <v>103.64963503649636</v>
      </c>
      <c r="AQ123" s="411">
        <f t="shared" si="7"/>
        <v>100.70422535211267</v>
      </c>
    </row>
    <row r="124" spans="1:43" s="12" customFormat="1" ht="15.75">
      <c r="A124" s="59"/>
      <c r="B124" s="149" t="s">
        <v>128</v>
      </c>
      <c r="C124" s="103" t="s">
        <v>214</v>
      </c>
      <c r="D124" s="142">
        <f>D122*D123/10</f>
        <v>203.171</v>
      </c>
      <c r="E124" s="677">
        <f>E122*E123/10</f>
        <v>210.16</v>
      </c>
      <c r="F124" s="217">
        <v>210.16</v>
      </c>
      <c r="G124" s="196">
        <f>G122*G123/10</f>
        <v>211.926</v>
      </c>
      <c r="H124" s="129">
        <f>F124/D124*100</f>
        <v>103.43995944303074</v>
      </c>
      <c r="I124" s="93">
        <f t="shared" si="9"/>
        <v>100</v>
      </c>
      <c r="AN124" s="73">
        <f t="shared" si="10"/>
        <v>100.84031214312903</v>
      </c>
      <c r="AO124" s="73">
        <f t="shared" si="11"/>
        <v>103.43995944303074</v>
      </c>
      <c r="AQ124" s="411">
        <f t="shared" si="7"/>
        <v>100.84031214312903</v>
      </c>
    </row>
    <row r="125" spans="1:43" s="12" customFormat="1" ht="15.75">
      <c r="A125" s="60">
        <v>2</v>
      </c>
      <c r="B125" s="67" t="s">
        <v>19</v>
      </c>
      <c r="C125" s="60"/>
      <c r="D125" s="142"/>
      <c r="E125" s="677"/>
      <c r="F125" s="217"/>
      <c r="G125" s="196"/>
      <c r="H125" s="129"/>
      <c r="I125" s="93"/>
      <c r="AN125" s="73"/>
      <c r="AO125" s="73" t="e">
        <f t="shared" si="11"/>
        <v>#DIV/0!</v>
      </c>
      <c r="AQ125" s="411" t="e">
        <f t="shared" si="7"/>
        <v>#DIV/0!</v>
      </c>
    </row>
    <row r="126" spans="1:43" s="585" customFormat="1" ht="15.75">
      <c r="A126" s="516"/>
      <c r="B126" s="545" t="s">
        <v>237</v>
      </c>
      <c r="C126" s="426" t="s">
        <v>56</v>
      </c>
      <c r="D126" s="417">
        <v>3750</v>
      </c>
      <c r="E126" s="683">
        <v>3200</v>
      </c>
      <c r="F126" s="418">
        <v>4500</v>
      </c>
      <c r="G126" s="418">
        <v>4600</v>
      </c>
      <c r="H126" s="420">
        <f>F126/D126*100</f>
        <v>120</v>
      </c>
      <c r="I126" s="93">
        <f t="shared" si="9"/>
        <v>140.625</v>
      </c>
      <c r="AN126" s="581">
        <f t="shared" si="10"/>
        <v>102.22222222222221</v>
      </c>
      <c r="AO126" s="581">
        <f t="shared" si="11"/>
        <v>120</v>
      </c>
      <c r="AQ126" s="582">
        <f t="shared" si="7"/>
        <v>102.22222222222221</v>
      </c>
    </row>
    <row r="127" spans="1:43" s="585" customFormat="1" ht="15.75">
      <c r="A127" s="516"/>
      <c r="B127" s="547" t="s">
        <v>51</v>
      </c>
      <c r="C127" s="426"/>
      <c r="D127" s="407"/>
      <c r="E127" s="684"/>
      <c r="F127" s="406"/>
      <c r="G127" s="406"/>
      <c r="H127" s="420"/>
      <c r="I127" s="93"/>
      <c r="AN127" s="581"/>
      <c r="AO127" s="581" t="e">
        <f t="shared" si="11"/>
        <v>#DIV/0!</v>
      </c>
      <c r="AQ127" s="582" t="e">
        <f t="shared" si="7"/>
        <v>#DIV/0!</v>
      </c>
    </row>
    <row r="128" spans="1:43" s="585" customFormat="1" ht="15.75">
      <c r="A128" s="516"/>
      <c r="B128" s="547" t="s">
        <v>20</v>
      </c>
      <c r="C128" s="533" t="s">
        <v>56</v>
      </c>
      <c r="D128" s="407"/>
      <c r="E128" s="684"/>
      <c r="F128" s="589"/>
      <c r="G128" s="406"/>
      <c r="H128" s="420"/>
      <c r="I128" s="93"/>
      <c r="AN128" s="581" t="e">
        <f t="shared" si="10"/>
        <v>#DIV/0!</v>
      </c>
      <c r="AO128" s="581" t="e">
        <f t="shared" si="11"/>
        <v>#DIV/0!</v>
      </c>
      <c r="AQ128" s="582" t="e">
        <f t="shared" si="7"/>
        <v>#DIV/0!</v>
      </c>
    </row>
    <row r="129" spans="1:43" s="585" customFormat="1" ht="15.75">
      <c r="A129" s="516"/>
      <c r="B129" s="547" t="s">
        <v>21</v>
      </c>
      <c r="C129" s="533" t="s">
        <v>56</v>
      </c>
      <c r="D129" s="417">
        <v>3750</v>
      </c>
      <c r="E129" s="683">
        <v>3200</v>
      </c>
      <c r="F129" s="418">
        <v>4500</v>
      </c>
      <c r="G129" s="419">
        <f>G126</f>
        <v>4600</v>
      </c>
      <c r="H129" s="420">
        <f>F129/D129*100</f>
        <v>120</v>
      </c>
      <c r="I129" s="93">
        <f t="shared" si="9"/>
        <v>140.625</v>
      </c>
      <c r="AN129" s="581">
        <f t="shared" si="10"/>
        <v>102.22222222222221</v>
      </c>
      <c r="AO129" s="581">
        <f t="shared" si="11"/>
        <v>120</v>
      </c>
      <c r="AQ129" s="582">
        <f t="shared" si="7"/>
        <v>102.22222222222221</v>
      </c>
    </row>
    <row r="130" spans="1:43" s="585" customFormat="1" ht="15.75">
      <c r="A130" s="516"/>
      <c r="B130" s="545" t="s">
        <v>238</v>
      </c>
      <c r="C130" s="426" t="s">
        <v>56</v>
      </c>
      <c r="D130" s="407"/>
      <c r="E130" s="685"/>
      <c r="F130" s="418"/>
      <c r="G130" s="419"/>
      <c r="H130" s="420"/>
      <c r="I130" s="93"/>
      <c r="AN130" s="581" t="e">
        <f t="shared" si="10"/>
        <v>#DIV/0!</v>
      </c>
      <c r="AO130" s="581" t="e">
        <f t="shared" si="11"/>
        <v>#DIV/0!</v>
      </c>
      <c r="AQ130" s="582" t="e">
        <f t="shared" si="7"/>
        <v>#DIV/0!</v>
      </c>
    </row>
    <row r="131" spans="1:43" s="585" customFormat="1" ht="15.75">
      <c r="A131" s="516"/>
      <c r="B131" s="545" t="s">
        <v>531</v>
      </c>
      <c r="C131" s="533" t="s">
        <v>56</v>
      </c>
      <c r="D131" s="407"/>
      <c r="E131" s="685"/>
      <c r="F131" s="418"/>
      <c r="G131" s="419"/>
      <c r="H131" s="420"/>
      <c r="I131" s="93"/>
      <c r="AN131" s="581" t="e">
        <f t="shared" si="10"/>
        <v>#DIV/0!</v>
      </c>
      <c r="AO131" s="581" t="e">
        <f t="shared" si="11"/>
        <v>#DIV/0!</v>
      </c>
      <c r="AQ131" s="582" t="e">
        <f t="shared" si="7"/>
        <v>#DIV/0!</v>
      </c>
    </row>
    <row r="132" spans="1:43" s="585" customFormat="1" ht="18.75">
      <c r="A132" s="516"/>
      <c r="B132" s="545" t="s">
        <v>239</v>
      </c>
      <c r="C132" s="426" t="s">
        <v>532</v>
      </c>
      <c r="D132" s="409">
        <v>382.5</v>
      </c>
      <c r="E132" s="686">
        <v>303.26</v>
      </c>
      <c r="F132" s="421">
        <v>441.5</v>
      </c>
      <c r="G132" s="408">
        <v>450.8</v>
      </c>
      <c r="H132" s="420">
        <f>F132/D132*100</f>
        <v>115.42483660130718</v>
      </c>
      <c r="I132" s="93">
        <f t="shared" si="9"/>
        <v>145.58464683769702</v>
      </c>
      <c r="AN132" s="581">
        <f t="shared" si="10"/>
        <v>102.10645526613817</v>
      </c>
      <c r="AO132" s="581">
        <f t="shared" si="11"/>
        <v>115.42483660130718</v>
      </c>
      <c r="AQ132" s="582">
        <f t="shared" si="7"/>
        <v>102.10645526613817</v>
      </c>
    </row>
    <row r="133" spans="1:43" s="585" customFormat="1" ht="18.75">
      <c r="A133" s="516"/>
      <c r="B133" s="545" t="s">
        <v>240</v>
      </c>
      <c r="C133" s="426" t="s">
        <v>532</v>
      </c>
      <c r="D133" s="409">
        <v>382.5</v>
      </c>
      <c r="E133" s="686">
        <v>303.26</v>
      </c>
      <c r="F133" s="421">
        <f>F132</f>
        <v>441.5</v>
      </c>
      <c r="G133" s="421">
        <f>G132</f>
        <v>450.8</v>
      </c>
      <c r="H133" s="420">
        <f>F133/D133*100</f>
        <v>115.42483660130718</v>
      </c>
      <c r="I133" s="93">
        <f t="shared" si="9"/>
        <v>145.58464683769702</v>
      </c>
      <c r="AN133" s="581">
        <f t="shared" si="10"/>
        <v>102.10645526613817</v>
      </c>
      <c r="AO133" s="581">
        <f t="shared" si="11"/>
        <v>115.42483660130718</v>
      </c>
      <c r="AQ133" s="582">
        <f t="shared" si="7"/>
        <v>102.10645526613817</v>
      </c>
    </row>
    <row r="134" spans="1:43" s="585" customFormat="1" ht="15.75">
      <c r="A134" s="516"/>
      <c r="B134" s="545" t="s">
        <v>533</v>
      </c>
      <c r="C134" s="426" t="s">
        <v>54</v>
      </c>
      <c r="D134" s="407">
        <v>72</v>
      </c>
      <c r="E134" s="685">
        <v>77.5</v>
      </c>
      <c r="F134" s="419">
        <v>77.5</v>
      </c>
      <c r="G134" s="419"/>
      <c r="H134" s="420">
        <f>F134/D134*100</f>
        <v>107.63888888888889</v>
      </c>
      <c r="I134" s="93">
        <f t="shared" si="9"/>
        <v>100</v>
      </c>
      <c r="AN134" s="581"/>
      <c r="AO134" s="581">
        <f t="shared" si="11"/>
        <v>107.63888888888889</v>
      </c>
      <c r="AQ134" s="582">
        <f t="shared" si="7"/>
        <v>0</v>
      </c>
    </row>
    <row r="135" spans="1:43" s="64" customFormat="1" ht="15.75">
      <c r="A135" s="125">
        <v>3</v>
      </c>
      <c r="B135" s="67" t="s">
        <v>29</v>
      </c>
      <c r="C135" s="134"/>
      <c r="D135" s="151"/>
      <c r="E135" s="680"/>
      <c r="F135" s="199"/>
      <c r="G135" s="199"/>
      <c r="H135" s="129"/>
      <c r="I135" s="93"/>
      <c r="AN135" s="73"/>
      <c r="AO135" s="73"/>
      <c r="AQ135" s="411"/>
    </row>
    <row r="136" spans="1:43" s="80" customFormat="1" ht="15.75">
      <c r="A136" s="60"/>
      <c r="B136" s="67" t="s">
        <v>469</v>
      </c>
      <c r="C136" s="60" t="s">
        <v>466</v>
      </c>
      <c r="D136" s="128">
        <v>2.2</v>
      </c>
      <c r="E136" s="404">
        <v>2.06</v>
      </c>
      <c r="F136" s="212">
        <v>1.93</v>
      </c>
      <c r="G136" s="189">
        <v>1.61</v>
      </c>
      <c r="H136" s="129">
        <f>F136/D136*100</f>
        <v>87.72727272727272</v>
      </c>
      <c r="I136" s="93">
        <f t="shared" si="9"/>
        <v>93.6893203883495</v>
      </c>
      <c r="AN136" s="73">
        <f t="shared" si="10"/>
        <v>83.419689119171</v>
      </c>
      <c r="AO136" s="73">
        <f aca="true" t="shared" si="13" ref="AO136:AO167">F136/D136*100</f>
        <v>87.72727272727272</v>
      </c>
      <c r="AQ136" s="411">
        <f t="shared" si="7"/>
        <v>83.419689119171</v>
      </c>
    </row>
    <row r="137" spans="1:43" s="80" customFormat="1" ht="15.75">
      <c r="A137" s="60"/>
      <c r="B137" s="67" t="s">
        <v>470</v>
      </c>
      <c r="C137" s="60" t="s">
        <v>466</v>
      </c>
      <c r="D137" s="128">
        <v>2.3</v>
      </c>
      <c r="E137" s="404">
        <v>2.4</v>
      </c>
      <c r="F137" s="212">
        <v>2.4</v>
      </c>
      <c r="G137" s="189">
        <v>2.5</v>
      </c>
      <c r="H137" s="129">
        <f>F137/D137*100</f>
        <v>104.34782608695652</v>
      </c>
      <c r="I137" s="93">
        <f t="shared" si="9"/>
        <v>100</v>
      </c>
      <c r="AN137" s="73">
        <f t="shared" si="10"/>
        <v>104.16666666666667</v>
      </c>
      <c r="AO137" s="73">
        <f t="shared" si="13"/>
        <v>104.34782608695652</v>
      </c>
      <c r="AQ137" s="411">
        <f t="shared" si="7"/>
        <v>104.16666666666667</v>
      </c>
    </row>
    <row r="138" spans="1:47" s="12" customFormat="1" ht="15.75">
      <c r="A138" s="60"/>
      <c r="B138" s="162" t="s">
        <v>241</v>
      </c>
      <c r="C138" s="136" t="s">
        <v>54</v>
      </c>
      <c r="D138" s="128"/>
      <c r="E138" s="404"/>
      <c r="F138" s="212"/>
      <c r="G138" s="189"/>
      <c r="H138" s="129"/>
      <c r="I138" s="93"/>
      <c r="AN138" s="73"/>
      <c r="AO138" s="73" t="e">
        <f t="shared" si="13"/>
        <v>#DIV/0!</v>
      </c>
      <c r="AQ138" s="411" t="e">
        <f aca="true" t="shared" si="14" ref="AQ138:AQ201">G138/F138*100</f>
        <v>#DIV/0!</v>
      </c>
      <c r="AS138" s="12" t="s">
        <v>496</v>
      </c>
      <c r="AT138" s="12" t="s">
        <v>497</v>
      </c>
      <c r="AU138" s="12" t="s">
        <v>498</v>
      </c>
    </row>
    <row r="139" spans="1:48" s="80" customFormat="1" ht="15.75">
      <c r="A139" s="60"/>
      <c r="B139" s="67" t="s">
        <v>471</v>
      </c>
      <c r="C139" s="60" t="s">
        <v>466</v>
      </c>
      <c r="D139" s="128">
        <v>32.6</v>
      </c>
      <c r="E139" s="404">
        <v>36.5</v>
      </c>
      <c r="F139" s="212">
        <v>36.5</v>
      </c>
      <c r="G139" s="189">
        <v>45</v>
      </c>
      <c r="H139" s="129">
        <f aca="true" t="shared" si="15" ref="H139:H145">F139/D139*100</f>
        <v>111.96319018404908</v>
      </c>
      <c r="I139" s="93">
        <f aca="true" t="shared" si="16" ref="I139:I201">F139/E139*100</f>
        <v>100</v>
      </c>
      <c r="AN139" s="73">
        <f aca="true" t="shared" si="17" ref="AN139:AN200">G139/F139*100</f>
        <v>123.28767123287672</v>
      </c>
      <c r="AO139" s="73">
        <f t="shared" si="13"/>
        <v>111.96319018404908</v>
      </c>
      <c r="AQ139" s="411">
        <f t="shared" si="14"/>
        <v>123.28767123287672</v>
      </c>
      <c r="AR139" s="80" t="s">
        <v>494</v>
      </c>
      <c r="AS139" s="80">
        <v>37138</v>
      </c>
      <c r="AT139" s="80">
        <v>8458</v>
      </c>
      <c r="AU139" s="80">
        <v>15559</v>
      </c>
      <c r="AV139" s="80">
        <f>AS139-AU139</f>
        <v>21579</v>
      </c>
    </row>
    <row r="140" spans="1:48" s="12" customFormat="1" ht="18.75">
      <c r="A140" s="60"/>
      <c r="B140" s="163" t="s">
        <v>242</v>
      </c>
      <c r="C140" s="136" t="s">
        <v>472</v>
      </c>
      <c r="D140" s="128">
        <v>7.5</v>
      </c>
      <c r="E140" s="404">
        <v>7.5</v>
      </c>
      <c r="F140" s="212">
        <v>8.4</v>
      </c>
      <c r="G140" s="189">
        <v>8.5</v>
      </c>
      <c r="H140" s="129">
        <f t="shared" si="15"/>
        <v>112.00000000000001</v>
      </c>
      <c r="I140" s="93">
        <f t="shared" si="16"/>
        <v>112.00000000000001</v>
      </c>
      <c r="AN140" s="73">
        <f t="shared" si="17"/>
        <v>101.19047619047619</v>
      </c>
      <c r="AO140" s="73">
        <f t="shared" si="13"/>
        <v>112.00000000000001</v>
      </c>
      <c r="AQ140" s="411">
        <f t="shared" si="14"/>
        <v>101.19047619047619</v>
      </c>
      <c r="AR140" s="12" t="s">
        <v>495</v>
      </c>
      <c r="AS140" s="12">
        <v>1208</v>
      </c>
      <c r="AV140" s="12">
        <f>AS140-AU140</f>
        <v>1208</v>
      </c>
    </row>
    <row r="141" spans="1:48" s="12" customFormat="1" ht="15.75">
      <c r="A141" s="60"/>
      <c r="B141" s="163" t="s">
        <v>243</v>
      </c>
      <c r="C141" s="136" t="s">
        <v>54</v>
      </c>
      <c r="D141" s="145">
        <v>51.5</v>
      </c>
      <c r="E141" s="678"/>
      <c r="F141" s="220">
        <v>51.5</v>
      </c>
      <c r="G141" s="197"/>
      <c r="H141" s="129">
        <f t="shared" si="15"/>
        <v>100</v>
      </c>
      <c r="I141" s="93"/>
      <c r="AN141" s="73"/>
      <c r="AO141" s="73">
        <f t="shared" si="13"/>
        <v>100</v>
      </c>
      <c r="AQ141" s="411">
        <f t="shared" si="14"/>
        <v>0</v>
      </c>
      <c r="AS141" s="12">
        <f>AS139+AS140</f>
        <v>38346</v>
      </c>
      <c r="AT141" s="12">
        <f>AT139+AT140</f>
        <v>8458</v>
      </c>
      <c r="AU141" s="12">
        <f>AU139+AU140</f>
        <v>15559</v>
      </c>
      <c r="AV141" s="80">
        <f>AS141-AU141</f>
        <v>22787</v>
      </c>
    </row>
    <row r="142" spans="1:44" s="12" customFormat="1" ht="15.75">
      <c r="A142" s="60"/>
      <c r="B142" s="163" t="s">
        <v>244</v>
      </c>
      <c r="C142" s="136" t="s">
        <v>466</v>
      </c>
      <c r="D142" s="128">
        <v>63.804</v>
      </c>
      <c r="E142" s="404"/>
      <c r="F142" s="212">
        <v>63.804</v>
      </c>
      <c r="G142" s="189"/>
      <c r="H142" s="129">
        <f t="shared" si="15"/>
        <v>100</v>
      </c>
      <c r="I142" s="93"/>
      <c r="AN142" s="73">
        <f t="shared" si="17"/>
        <v>0</v>
      </c>
      <c r="AO142" s="73">
        <f t="shared" si="13"/>
        <v>100</v>
      </c>
      <c r="AQ142" s="411">
        <f t="shared" si="14"/>
        <v>0</v>
      </c>
      <c r="AR142" s="296" t="e">
        <f>#REF!-#REF!</f>
        <v>#REF!</v>
      </c>
    </row>
    <row r="143" spans="1:43" s="80" customFormat="1" ht="15.75">
      <c r="A143" s="60"/>
      <c r="B143" s="67" t="s">
        <v>245</v>
      </c>
      <c r="C143" s="60" t="s">
        <v>467</v>
      </c>
      <c r="D143" s="109">
        <v>0.964</v>
      </c>
      <c r="E143" s="670">
        <v>0.964</v>
      </c>
      <c r="F143" s="211">
        <v>0.964</v>
      </c>
      <c r="G143" s="188">
        <v>0.97</v>
      </c>
      <c r="H143" s="129">
        <f t="shared" si="15"/>
        <v>100</v>
      </c>
      <c r="I143" s="93">
        <f t="shared" si="16"/>
        <v>100</v>
      </c>
      <c r="AN143" s="73">
        <f t="shared" si="17"/>
        <v>100.62240663900414</v>
      </c>
      <c r="AO143" s="73">
        <f t="shared" si="13"/>
        <v>100</v>
      </c>
      <c r="AQ143" s="411">
        <f t="shared" si="14"/>
        <v>100.62240663900414</v>
      </c>
    </row>
    <row r="144" spans="1:43" s="12" customFormat="1" ht="15.75">
      <c r="A144" s="60"/>
      <c r="B144" s="127" t="s">
        <v>30</v>
      </c>
      <c r="C144" s="136" t="s">
        <v>467</v>
      </c>
      <c r="D144" s="128">
        <v>0.922</v>
      </c>
      <c r="E144" s="404">
        <v>0.947</v>
      </c>
      <c r="F144" s="212">
        <v>0.947</v>
      </c>
      <c r="G144" s="189">
        <v>0.95</v>
      </c>
      <c r="H144" s="129">
        <f t="shared" si="15"/>
        <v>102.7114967462039</v>
      </c>
      <c r="I144" s="93">
        <f t="shared" si="16"/>
        <v>100</v>
      </c>
      <c r="AN144" s="73">
        <f t="shared" si="17"/>
        <v>100.31678986272439</v>
      </c>
      <c r="AO144" s="73">
        <f t="shared" si="13"/>
        <v>102.7114967462039</v>
      </c>
      <c r="AQ144" s="411">
        <f t="shared" si="14"/>
        <v>100.31678986272439</v>
      </c>
    </row>
    <row r="145" spans="1:43" s="12" customFormat="1" ht="15.75">
      <c r="A145" s="60"/>
      <c r="B145" s="163" t="s">
        <v>246</v>
      </c>
      <c r="C145" s="136" t="s">
        <v>467</v>
      </c>
      <c r="D145" s="128">
        <v>1.47</v>
      </c>
      <c r="E145" s="404"/>
      <c r="F145" s="212">
        <v>1.47</v>
      </c>
      <c r="G145" s="189"/>
      <c r="H145" s="129">
        <f t="shared" si="15"/>
        <v>100</v>
      </c>
      <c r="I145" s="93" t="e">
        <f t="shared" si="16"/>
        <v>#DIV/0!</v>
      </c>
      <c r="AN145" s="73">
        <f t="shared" si="17"/>
        <v>0</v>
      </c>
      <c r="AO145" s="73">
        <f t="shared" si="13"/>
        <v>100</v>
      </c>
      <c r="AQ145" s="411">
        <f t="shared" si="14"/>
        <v>0</v>
      </c>
    </row>
    <row r="146" spans="1:43" s="12" customFormat="1" ht="15.75">
      <c r="A146" s="60" t="s">
        <v>116</v>
      </c>
      <c r="B146" s="152" t="s">
        <v>247</v>
      </c>
      <c r="C146" s="90"/>
      <c r="D146" s="151"/>
      <c r="E146" s="680"/>
      <c r="F146" s="199"/>
      <c r="G146" s="199"/>
      <c r="H146" s="129"/>
      <c r="I146" s="93"/>
      <c r="AN146" s="73"/>
      <c r="AO146" s="73" t="e">
        <f t="shared" si="13"/>
        <v>#DIV/0!</v>
      </c>
      <c r="AQ146" s="411" t="e">
        <f t="shared" si="14"/>
        <v>#DIV/0!</v>
      </c>
    </row>
    <row r="147" spans="1:43" s="12" customFormat="1" ht="15.75">
      <c r="A147" s="60" t="s">
        <v>116</v>
      </c>
      <c r="B147" s="153" t="s">
        <v>248</v>
      </c>
      <c r="C147" s="59" t="s">
        <v>457</v>
      </c>
      <c r="D147" s="109">
        <v>10.145</v>
      </c>
      <c r="E147" s="670">
        <v>10.551</v>
      </c>
      <c r="F147" s="211">
        <v>10.551</v>
      </c>
      <c r="G147" s="188">
        <v>11</v>
      </c>
      <c r="H147" s="129">
        <f aca="true" t="shared" si="18" ref="H147:H153">F147/D147*100</f>
        <v>104.0019714144899</v>
      </c>
      <c r="I147" s="93">
        <f t="shared" si="16"/>
        <v>100</v>
      </c>
      <c r="P147" s="81" t="e">
        <f>#REF!-#REF!</f>
        <v>#REF!</v>
      </c>
      <c r="AN147" s="73">
        <f t="shared" si="17"/>
        <v>104.2555208037153</v>
      </c>
      <c r="AO147" s="73">
        <f t="shared" si="13"/>
        <v>104.0019714144899</v>
      </c>
      <c r="AQ147" s="411">
        <f t="shared" si="14"/>
        <v>104.2555208037153</v>
      </c>
    </row>
    <row r="148" spans="1:43" s="12" customFormat="1" ht="15.75">
      <c r="A148" s="60"/>
      <c r="B148" s="163" t="s">
        <v>249</v>
      </c>
      <c r="C148" s="103" t="s">
        <v>457</v>
      </c>
      <c r="D148" s="128">
        <v>0.26</v>
      </c>
      <c r="E148" s="404">
        <v>0.24</v>
      </c>
      <c r="F148" s="212">
        <v>0.24</v>
      </c>
      <c r="G148" s="189">
        <v>0.22</v>
      </c>
      <c r="H148" s="129">
        <f t="shared" si="18"/>
        <v>92.3076923076923</v>
      </c>
      <c r="I148" s="93">
        <f t="shared" si="16"/>
        <v>100</v>
      </c>
      <c r="AN148" s="73">
        <f t="shared" si="17"/>
        <v>91.66666666666667</v>
      </c>
      <c r="AO148" s="73">
        <f t="shared" si="13"/>
        <v>92.3076923076923</v>
      </c>
      <c r="AQ148" s="411">
        <f t="shared" si="14"/>
        <v>91.66666666666667</v>
      </c>
    </row>
    <row r="149" spans="1:43" s="12" customFormat="1" ht="15.75">
      <c r="A149" s="60"/>
      <c r="B149" s="163" t="s">
        <v>250</v>
      </c>
      <c r="C149" s="103" t="s">
        <v>457</v>
      </c>
      <c r="D149" s="128">
        <v>0.064</v>
      </c>
      <c r="E149" s="404">
        <v>0.065</v>
      </c>
      <c r="F149" s="212">
        <v>0.065</v>
      </c>
      <c r="G149" s="189">
        <v>0.065</v>
      </c>
      <c r="H149" s="129">
        <f t="shared" si="18"/>
        <v>101.5625</v>
      </c>
      <c r="I149" s="93">
        <f t="shared" si="16"/>
        <v>100</v>
      </c>
      <c r="AN149" s="73">
        <f t="shared" si="17"/>
        <v>100</v>
      </c>
      <c r="AO149" s="73">
        <f t="shared" si="13"/>
        <v>101.5625</v>
      </c>
      <c r="AQ149" s="411">
        <f t="shared" si="14"/>
        <v>100</v>
      </c>
    </row>
    <row r="150" spans="1:43" s="12" customFormat="1" ht="15.75">
      <c r="A150" s="60"/>
      <c r="B150" s="163" t="s">
        <v>251</v>
      </c>
      <c r="C150" s="103" t="s">
        <v>457</v>
      </c>
      <c r="D150" s="128">
        <v>5.87</v>
      </c>
      <c r="E150" s="404">
        <v>6.235</v>
      </c>
      <c r="F150" s="212">
        <v>6.735</v>
      </c>
      <c r="G150" s="189">
        <v>6.95</v>
      </c>
      <c r="H150" s="129">
        <f t="shared" si="18"/>
        <v>114.7359454855196</v>
      </c>
      <c r="I150" s="93">
        <f t="shared" si="16"/>
        <v>108.01924619085806</v>
      </c>
      <c r="AN150" s="73">
        <f t="shared" si="17"/>
        <v>103.19227913882702</v>
      </c>
      <c r="AO150" s="73">
        <f t="shared" si="13"/>
        <v>114.7359454855196</v>
      </c>
      <c r="AQ150" s="411">
        <f t="shared" si="14"/>
        <v>103.19227913882702</v>
      </c>
    </row>
    <row r="151" spans="1:43" s="12" customFormat="1" ht="15.75">
      <c r="A151" s="60"/>
      <c r="B151" s="163" t="s">
        <v>252</v>
      </c>
      <c r="C151" s="103" t="s">
        <v>457</v>
      </c>
      <c r="D151" s="128">
        <v>2.941</v>
      </c>
      <c r="E151" s="404">
        <v>3.09</v>
      </c>
      <c r="F151" s="212">
        <v>3.09</v>
      </c>
      <c r="G151" s="189">
        <v>3.2</v>
      </c>
      <c r="H151" s="129">
        <f t="shared" si="18"/>
        <v>105.06630397823868</v>
      </c>
      <c r="I151" s="93">
        <f t="shared" si="16"/>
        <v>100</v>
      </c>
      <c r="AN151" s="73">
        <f t="shared" si="17"/>
        <v>103.55987055016183</v>
      </c>
      <c r="AO151" s="73">
        <f t="shared" si="13"/>
        <v>105.06630397823868</v>
      </c>
      <c r="AQ151" s="411">
        <f t="shared" si="14"/>
        <v>103.55987055016183</v>
      </c>
    </row>
    <row r="152" spans="1:43" s="12" customFormat="1" ht="15.75">
      <c r="A152" s="60" t="s">
        <v>116</v>
      </c>
      <c r="B152" s="153" t="s">
        <v>253</v>
      </c>
      <c r="C152" s="60" t="s">
        <v>468</v>
      </c>
      <c r="D152" s="109">
        <v>5.306</v>
      </c>
      <c r="E152" s="670">
        <v>5.5</v>
      </c>
      <c r="F152" s="211">
        <v>5.5</v>
      </c>
      <c r="G152" s="188"/>
      <c r="H152" s="129">
        <f t="shared" si="18"/>
        <v>103.65623822088202</v>
      </c>
      <c r="I152" s="93">
        <f t="shared" si="16"/>
        <v>100</v>
      </c>
      <c r="AN152" s="73">
        <f t="shared" si="17"/>
        <v>0</v>
      </c>
      <c r="AO152" s="73">
        <f t="shared" si="13"/>
        <v>103.65623822088202</v>
      </c>
      <c r="AQ152" s="411">
        <f t="shared" si="14"/>
        <v>0</v>
      </c>
    </row>
    <row r="153" spans="1:43" s="12" customFormat="1" ht="15.75">
      <c r="A153" s="60" t="s">
        <v>116</v>
      </c>
      <c r="B153" s="153" t="s">
        <v>254</v>
      </c>
      <c r="C153" s="59" t="s">
        <v>79</v>
      </c>
      <c r="D153" s="164">
        <v>180</v>
      </c>
      <c r="E153" s="687">
        <v>185</v>
      </c>
      <c r="F153" s="222">
        <v>192</v>
      </c>
      <c r="G153" s="202">
        <v>192</v>
      </c>
      <c r="H153" s="129">
        <f t="shared" si="18"/>
        <v>106.66666666666667</v>
      </c>
      <c r="I153" s="93">
        <f t="shared" si="16"/>
        <v>103.78378378378379</v>
      </c>
      <c r="AN153" s="73">
        <f t="shared" si="17"/>
        <v>100</v>
      </c>
      <c r="AO153" s="73">
        <f t="shared" si="13"/>
        <v>106.66666666666667</v>
      </c>
      <c r="AQ153" s="411">
        <f t="shared" si="14"/>
        <v>100</v>
      </c>
    </row>
    <row r="154" spans="1:43" s="64" customFormat="1" ht="15.75">
      <c r="A154" s="125">
        <v>4</v>
      </c>
      <c r="B154" s="67" t="s">
        <v>31</v>
      </c>
      <c r="C154" s="134"/>
      <c r="D154" s="151"/>
      <c r="E154" s="680"/>
      <c r="F154" s="199"/>
      <c r="G154" s="199"/>
      <c r="H154" s="129"/>
      <c r="I154" s="93"/>
      <c r="AN154" s="73"/>
      <c r="AO154" s="73" t="e">
        <f t="shared" si="13"/>
        <v>#DIV/0!</v>
      </c>
      <c r="AQ154" s="411" t="e">
        <f t="shared" si="14"/>
        <v>#DIV/0!</v>
      </c>
    </row>
    <row r="155" spans="1:43" s="12" customFormat="1" ht="15.75">
      <c r="A155" s="60"/>
      <c r="B155" s="165" t="s">
        <v>255</v>
      </c>
      <c r="C155" s="69" t="s">
        <v>56</v>
      </c>
      <c r="D155" s="166">
        <f>D158</f>
        <v>155.4</v>
      </c>
      <c r="E155" s="688">
        <f>E158</f>
        <v>155.4</v>
      </c>
      <c r="F155" s="203">
        <v>155.4</v>
      </c>
      <c r="G155" s="209">
        <v>155.4</v>
      </c>
      <c r="H155" s="129">
        <f>F155/D155*100</f>
        <v>100</v>
      </c>
      <c r="I155" s="93">
        <f t="shared" si="16"/>
        <v>100</v>
      </c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82"/>
      <c r="AM155" s="82"/>
      <c r="AN155" s="72">
        <f t="shared" si="17"/>
        <v>100</v>
      </c>
      <c r="AO155" s="73">
        <f t="shared" si="13"/>
        <v>100</v>
      </c>
      <c r="AQ155" s="411">
        <f t="shared" si="14"/>
        <v>100</v>
      </c>
    </row>
    <row r="156" spans="1:43" s="12" customFormat="1" ht="15.75">
      <c r="A156" s="60"/>
      <c r="B156" s="127" t="s">
        <v>32</v>
      </c>
      <c r="C156" s="136" t="s">
        <v>56</v>
      </c>
      <c r="D156" s="151"/>
      <c r="E156" s="680"/>
      <c r="F156" s="199"/>
      <c r="G156" s="201"/>
      <c r="H156" s="129"/>
      <c r="I156" s="93"/>
      <c r="AN156" s="73"/>
      <c r="AO156" s="73" t="e">
        <f t="shared" si="13"/>
        <v>#DIV/0!</v>
      </c>
      <c r="AQ156" s="411" t="e">
        <f t="shared" si="14"/>
        <v>#DIV/0!</v>
      </c>
    </row>
    <row r="157" spans="1:43" s="12" customFormat="1" ht="15.75">
      <c r="A157" s="60"/>
      <c r="B157" s="127" t="s">
        <v>33</v>
      </c>
      <c r="C157" s="136" t="s">
        <v>56</v>
      </c>
      <c r="D157" s="151"/>
      <c r="E157" s="680"/>
      <c r="F157" s="199"/>
      <c r="G157" s="201"/>
      <c r="H157" s="129"/>
      <c r="I157" s="93"/>
      <c r="AN157" s="73"/>
      <c r="AO157" s="73" t="e">
        <f t="shared" si="13"/>
        <v>#DIV/0!</v>
      </c>
      <c r="AQ157" s="411" t="e">
        <f t="shared" si="14"/>
        <v>#DIV/0!</v>
      </c>
    </row>
    <row r="158" spans="1:43" s="12" customFormat="1" ht="15.75">
      <c r="A158" s="60"/>
      <c r="B158" s="127" t="s">
        <v>82</v>
      </c>
      <c r="C158" s="136" t="s">
        <v>56</v>
      </c>
      <c r="D158" s="151">
        <v>155.4</v>
      </c>
      <c r="E158" s="680">
        <v>155.4</v>
      </c>
      <c r="F158" s="199">
        <v>155.4</v>
      </c>
      <c r="G158" s="201">
        <v>155.4</v>
      </c>
      <c r="H158" s="129">
        <f>F158/D158*100</f>
        <v>100</v>
      </c>
      <c r="I158" s="93">
        <f t="shared" si="16"/>
        <v>100</v>
      </c>
      <c r="AN158" s="73">
        <f t="shared" si="17"/>
        <v>100</v>
      </c>
      <c r="AO158" s="73">
        <f t="shared" si="13"/>
        <v>100</v>
      </c>
      <c r="AQ158" s="411">
        <f t="shared" si="14"/>
        <v>100</v>
      </c>
    </row>
    <row r="159" spans="1:43" s="12" customFormat="1" ht="31.5">
      <c r="A159" s="59"/>
      <c r="B159" s="167" t="s">
        <v>256</v>
      </c>
      <c r="C159" s="168" t="s">
        <v>79</v>
      </c>
      <c r="D159" s="169">
        <v>340</v>
      </c>
      <c r="E159" s="689">
        <v>360</v>
      </c>
      <c r="F159" s="204">
        <v>362</v>
      </c>
      <c r="G159" s="210">
        <v>388</v>
      </c>
      <c r="H159" s="129">
        <f>F159/D159*100</f>
        <v>106.47058823529412</v>
      </c>
      <c r="I159" s="93">
        <f t="shared" si="16"/>
        <v>100.55555555555556</v>
      </c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82"/>
      <c r="AM159" s="82"/>
      <c r="AN159" s="72">
        <f t="shared" si="17"/>
        <v>107.18232044198895</v>
      </c>
      <c r="AO159" s="73">
        <f t="shared" si="13"/>
        <v>106.47058823529412</v>
      </c>
      <c r="AQ159" s="411">
        <f t="shared" si="14"/>
        <v>107.18232044198895</v>
      </c>
    </row>
    <row r="160" spans="1:43" s="12" customFormat="1" ht="15.75">
      <c r="A160" s="60"/>
      <c r="B160" s="127" t="s">
        <v>100</v>
      </c>
      <c r="C160" s="56" t="s">
        <v>79</v>
      </c>
      <c r="D160" s="151">
        <v>267</v>
      </c>
      <c r="E160" s="680">
        <v>288</v>
      </c>
      <c r="F160" s="199">
        <v>292</v>
      </c>
      <c r="G160" s="201">
        <f>G159-G161</f>
        <v>320</v>
      </c>
      <c r="H160" s="129">
        <f>F160/D160*100</f>
        <v>109.36329588014982</v>
      </c>
      <c r="I160" s="93">
        <f t="shared" si="16"/>
        <v>101.38888888888889</v>
      </c>
      <c r="AN160" s="73">
        <f t="shared" si="17"/>
        <v>109.58904109589041</v>
      </c>
      <c r="AO160" s="73">
        <f t="shared" si="13"/>
        <v>109.36329588014982</v>
      </c>
      <c r="AQ160" s="411">
        <f t="shared" si="14"/>
        <v>109.58904109589041</v>
      </c>
    </row>
    <row r="161" spans="1:43" s="12" customFormat="1" ht="15.75">
      <c r="A161" s="60"/>
      <c r="B161" s="127" t="s">
        <v>99</v>
      </c>
      <c r="C161" s="56" t="s">
        <v>79</v>
      </c>
      <c r="D161" s="151">
        <v>73</v>
      </c>
      <c r="E161" s="680">
        <v>72</v>
      </c>
      <c r="F161" s="199">
        <v>70</v>
      </c>
      <c r="G161" s="201">
        <v>68</v>
      </c>
      <c r="H161" s="129">
        <f>F161/D161*100</f>
        <v>95.8904109589041</v>
      </c>
      <c r="I161" s="93">
        <f t="shared" si="16"/>
        <v>97.22222222222221</v>
      </c>
      <c r="AN161" s="73">
        <f t="shared" si="17"/>
        <v>97.14285714285714</v>
      </c>
      <c r="AO161" s="73">
        <f t="shared" si="13"/>
        <v>95.8904109589041</v>
      </c>
      <c r="AQ161" s="411">
        <f t="shared" si="14"/>
        <v>97.14285714285714</v>
      </c>
    </row>
    <row r="162" spans="1:43" s="581" customFormat="1" ht="15.75">
      <c r="A162" s="578">
        <v>5</v>
      </c>
      <c r="B162" s="579" t="s">
        <v>141</v>
      </c>
      <c r="C162" s="580"/>
      <c r="D162" s="407"/>
      <c r="E162" s="684"/>
      <c r="F162" s="406"/>
      <c r="G162" s="406"/>
      <c r="H162" s="420"/>
      <c r="I162" s="93"/>
      <c r="AO162" s="581" t="e">
        <f t="shared" si="13"/>
        <v>#DIV/0!</v>
      </c>
      <c r="AQ162" s="582" t="e">
        <f t="shared" si="14"/>
        <v>#DIV/0!</v>
      </c>
    </row>
    <row r="163" spans="1:43" s="585" customFormat="1" ht="31.5">
      <c r="A163" s="516"/>
      <c r="B163" s="583" t="s">
        <v>336</v>
      </c>
      <c r="C163" s="584" t="s">
        <v>54</v>
      </c>
      <c r="D163" s="422">
        <v>88.5</v>
      </c>
      <c r="E163" s="690">
        <v>88.5</v>
      </c>
      <c r="F163" s="422">
        <v>98</v>
      </c>
      <c r="G163" s="423">
        <v>98.5</v>
      </c>
      <c r="H163" s="420">
        <f>F163/D163*100</f>
        <v>110.73446327683615</v>
      </c>
      <c r="I163" s="93">
        <f t="shared" si="16"/>
        <v>110.73446327683615</v>
      </c>
      <c r="AN163" s="581"/>
      <c r="AO163" s="581">
        <f t="shared" si="13"/>
        <v>110.73446327683615</v>
      </c>
      <c r="AQ163" s="582">
        <f t="shared" si="14"/>
        <v>100.51020408163265</v>
      </c>
    </row>
    <row r="164" spans="1:43" s="585" customFormat="1" ht="31.5">
      <c r="A164" s="516"/>
      <c r="B164" s="586" t="s">
        <v>142</v>
      </c>
      <c r="C164" s="584" t="s">
        <v>125</v>
      </c>
      <c r="D164" s="424">
        <v>1</v>
      </c>
      <c r="E164" s="691">
        <v>1</v>
      </c>
      <c r="F164" s="424">
        <v>1</v>
      </c>
      <c r="G164" s="425">
        <v>1</v>
      </c>
      <c r="H164" s="420">
        <f>F164/D164*100</f>
        <v>100</v>
      </c>
      <c r="I164" s="93">
        <f t="shared" si="16"/>
        <v>100</v>
      </c>
      <c r="AN164" s="581"/>
      <c r="AO164" s="581">
        <f t="shared" si="13"/>
        <v>100</v>
      </c>
      <c r="AQ164" s="582">
        <f t="shared" si="14"/>
        <v>100</v>
      </c>
    </row>
    <row r="165" spans="1:43" s="585" customFormat="1" ht="31.5">
      <c r="A165" s="516"/>
      <c r="B165" s="587" t="s">
        <v>257</v>
      </c>
      <c r="C165" s="584" t="s">
        <v>36</v>
      </c>
      <c r="D165" s="424">
        <v>1</v>
      </c>
      <c r="E165" s="691">
        <v>1</v>
      </c>
      <c r="F165" s="424">
        <v>1</v>
      </c>
      <c r="G165" s="423">
        <v>2</v>
      </c>
      <c r="H165" s="420">
        <f>F165/D165*100</f>
        <v>100</v>
      </c>
      <c r="I165" s="93">
        <f t="shared" si="16"/>
        <v>100</v>
      </c>
      <c r="AN165" s="581"/>
      <c r="AO165" s="581">
        <f t="shared" si="13"/>
        <v>100</v>
      </c>
      <c r="AQ165" s="582">
        <f t="shared" si="14"/>
        <v>200</v>
      </c>
    </row>
    <row r="166" spans="1:43" s="585" customFormat="1" ht="18.75" customHeight="1">
      <c r="A166" s="516"/>
      <c r="B166" s="588" t="s">
        <v>143</v>
      </c>
      <c r="C166" s="584" t="s">
        <v>54</v>
      </c>
      <c r="D166" s="426">
        <v>5.88</v>
      </c>
      <c r="E166" s="692">
        <v>5.88</v>
      </c>
      <c r="F166" s="406"/>
      <c r="G166" s="406"/>
      <c r="H166" s="420">
        <f>F166/D166*100</f>
        <v>0</v>
      </c>
      <c r="I166" s="93">
        <f t="shared" si="16"/>
        <v>0</v>
      </c>
      <c r="AN166" s="581"/>
      <c r="AO166" s="581">
        <f t="shared" si="13"/>
        <v>0</v>
      </c>
      <c r="AQ166" s="582" t="e">
        <f t="shared" si="14"/>
        <v>#DIV/0!</v>
      </c>
    </row>
    <row r="167" spans="1:43" s="64" customFormat="1" ht="19.5" customHeight="1">
      <c r="A167" s="60" t="s">
        <v>77</v>
      </c>
      <c r="B167" s="126" t="s">
        <v>119</v>
      </c>
      <c r="C167" s="134"/>
      <c r="D167" s="151"/>
      <c r="E167" s="680"/>
      <c r="F167" s="211"/>
      <c r="G167" s="188"/>
      <c r="H167" s="129"/>
      <c r="I167" s="93"/>
      <c r="AN167" s="73"/>
      <c r="AO167" s="73" t="e">
        <f t="shared" si="13"/>
        <v>#DIV/0!</v>
      </c>
      <c r="AQ167" s="411" t="e">
        <f t="shared" si="14"/>
        <v>#DIV/0!</v>
      </c>
    </row>
    <row r="168" spans="1:43" s="73" customFormat="1" ht="31.5">
      <c r="A168" s="125">
        <v>1</v>
      </c>
      <c r="B168" s="126" t="s">
        <v>258</v>
      </c>
      <c r="C168" s="108" t="s">
        <v>12</v>
      </c>
      <c r="D168" s="109">
        <f>D169+D170+D171</f>
        <v>3558.8529999999996</v>
      </c>
      <c r="E168" s="670">
        <f>E169+E170+E171</f>
        <v>3988.7000000000003</v>
      </c>
      <c r="F168" s="188">
        <f>F169+F170+F171</f>
        <v>3986.7000000000003</v>
      </c>
      <c r="G168" s="188">
        <f>G169+G170+G171</f>
        <v>4464.163780000001</v>
      </c>
      <c r="H168" s="129">
        <f>F168/D168*100</f>
        <v>112.02204755296161</v>
      </c>
      <c r="I168" s="93">
        <f t="shared" si="16"/>
        <v>99.9498583498383</v>
      </c>
      <c r="AN168" s="73">
        <f t="shared" si="17"/>
        <v>111.97641608347757</v>
      </c>
      <c r="AO168" s="73">
        <f aca="true" t="shared" si="19" ref="AO168:AO204">F168/D168*100</f>
        <v>112.02204755296161</v>
      </c>
      <c r="AQ168" s="411">
        <f t="shared" si="14"/>
        <v>111.97641608347757</v>
      </c>
    </row>
    <row r="169" spans="1:43" s="64" customFormat="1" ht="15.75">
      <c r="A169" s="125"/>
      <c r="B169" s="89" t="s">
        <v>311</v>
      </c>
      <c r="C169" s="90" t="s">
        <v>12</v>
      </c>
      <c r="D169" s="128">
        <f aca="true" t="shared" si="20" ref="D169:G170">D178+D193</f>
        <v>2288.3759999999997</v>
      </c>
      <c r="E169" s="404">
        <f t="shared" si="20"/>
        <v>2577.1730000000002</v>
      </c>
      <c r="F169" s="189">
        <f t="shared" si="20"/>
        <v>2572.1850000000004</v>
      </c>
      <c r="G169" s="189">
        <f t="shared" si="20"/>
        <v>2911.29388</v>
      </c>
      <c r="H169" s="129">
        <f>F169/D169*100</f>
        <v>112.40220138648547</v>
      </c>
      <c r="I169" s="93">
        <f t="shared" si="16"/>
        <v>99.80645459191138</v>
      </c>
      <c r="AN169" s="73">
        <f t="shared" si="17"/>
        <v>113.18368935360404</v>
      </c>
      <c r="AO169" s="73">
        <f t="shared" si="19"/>
        <v>112.40220138648547</v>
      </c>
      <c r="AQ169" s="411">
        <f t="shared" si="14"/>
        <v>113.18368935360404</v>
      </c>
    </row>
    <row r="170" spans="1:43" s="64" customFormat="1" ht="15.75">
      <c r="A170" s="125"/>
      <c r="B170" s="89" t="s">
        <v>312</v>
      </c>
      <c r="C170" s="90" t="s">
        <v>12</v>
      </c>
      <c r="D170" s="128">
        <f t="shared" si="20"/>
        <v>1270.4769999999999</v>
      </c>
      <c r="E170" s="404">
        <f t="shared" si="20"/>
        <v>1411.527</v>
      </c>
      <c r="F170" s="189">
        <f t="shared" si="20"/>
        <v>1414.5149999999999</v>
      </c>
      <c r="G170" s="189">
        <f t="shared" si="20"/>
        <v>1552.8699000000001</v>
      </c>
      <c r="H170" s="129">
        <f>F170/D170*100</f>
        <v>111.33731661415358</v>
      </c>
      <c r="I170" s="93">
        <f t="shared" si="16"/>
        <v>100.21168564257006</v>
      </c>
      <c r="AN170" s="73">
        <f t="shared" si="17"/>
        <v>109.78108397577971</v>
      </c>
      <c r="AO170" s="73">
        <f t="shared" si="19"/>
        <v>111.33731661415358</v>
      </c>
      <c r="AQ170" s="411">
        <f t="shared" si="14"/>
        <v>109.78108397577971</v>
      </c>
    </row>
    <row r="171" spans="1:43" s="64" customFormat="1" ht="15.75">
      <c r="A171" s="125"/>
      <c r="B171" s="89" t="s">
        <v>313</v>
      </c>
      <c r="C171" s="90" t="s">
        <v>12</v>
      </c>
      <c r="D171" s="128"/>
      <c r="E171" s="404"/>
      <c r="F171" s="189"/>
      <c r="G171" s="189"/>
      <c r="H171" s="129"/>
      <c r="I171" s="93"/>
      <c r="AN171" s="73"/>
      <c r="AO171" s="73" t="e">
        <f t="shared" si="19"/>
        <v>#DIV/0!</v>
      </c>
      <c r="AQ171" s="411" t="e">
        <f t="shared" si="14"/>
        <v>#DIV/0!</v>
      </c>
    </row>
    <row r="172" spans="1:43" s="73" customFormat="1" ht="31.5">
      <c r="A172" s="125">
        <v>2</v>
      </c>
      <c r="B172" s="126" t="s">
        <v>259</v>
      </c>
      <c r="C172" s="108" t="s">
        <v>12</v>
      </c>
      <c r="D172" s="109">
        <f>D173+D174+D175</f>
        <v>5959.155000000001</v>
      </c>
      <c r="E172" s="670">
        <f>E173+E174+E175</f>
        <v>6667.099</v>
      </c>
      <c r="F172" s="188">
        <f>F173+F174+F175</f>
        <v>6720.099</v>
      </c>
      <c r="G172" s="188">
        <f>G173+G174+G175</f>
        <v>7498.423000000001</v>
      </c>
      <c r="H172" s="129">
        <f>F172/D172*100</f>
        <v>112.76932719487914</v>
      </c>
      <c r="I172" s="93">
        <f t="shared" si="16"/>
        <v>100.79494844759319</v>
      </c>
      <c r="AN172" s="73">
        <f t="shared" si="17"/>
        <v>111.58203175280603</v>
      </c>
      <c r="AO172" s="73">
        <f t="shared" si="19"/>
        <v>112.76932719487914</v>
      </c>
      <c r="AQ172" s="411">
        <f t="shared" si="14"/>
        <v>111.58203175280603</v>
      </c>
    </row>
    <row r="173" spans="1:49" s="64" customFormat="1" ht="15.75">
      <c r="A173" s="125"/>
      <c r="B173" s="89" t="s">
        <v>311</v>
      </c>
      <c r="C173" s="90" t="s">
        <v>12</v>
      </c>
      <c r="D173" s="128">
        <f aca="true" t="shared" si="21" ref="D173:G174">D182+D203</f>
        <v>4044.001</v>
      </c>
      <c r="E173" s="404">
        <f t="shared" si="21"/>
        <v>4544.347</v>
      </c>
      <c r="F173" s="189">
        <f t="shared" si="21"/>
        <v>4549.83</v>
      </c>
      <c r="G173" s="189">
        <f t="shared" si="21"/>
        <v>5155.086</v>
      </c>
      <c r="H173" s="129">
        <f>F173/D173*100</f>
        <v>112.50813241638664</v>
      </c>
      <c r="I173" s="93">
        <f t="shared" si="16"/>
        <v>100.1206553988945</v>
      </c>
      <c r="AN173" s="73">
        <f t="shared" si="17"/>
        <v>113.30282669901952</v>
      </c>
      <c r="AO173" s="73">
        <f t="shared" si="19"/>
        <v>112.50813241638664</v>
      </c>
      <c r="AQ173" s="411">
        <f t="shared" si="14"/>
        <v>113.30282669901952</v>
      </c>
      <c r="AV173" s="64">
        <f>AV182/AV178*100</f>
        <v>144.85567674839993</v>
      </c>
      <c r="AW173" s="64">
        <f>AW182/AW178*100</f>
        <v>147.06519531514454</v>
      </c>
    </row>
    <row r="174" spans="1:49" s="64" customFormat="1" ht="15.75">
      <c r="A174" s="125"/>
      <c r="B174" s="89" t="s">
        <v>312</v>
      </c>
      <c r="C174" s="90" t="s">
        <v>12</v>
      </c>
      <c r="D174" s="128">
        <f t="shared" si="21"/>
        <v>1915.154</v>
      </c>
      <c r="E174" s="404">
        <f t="shared" si="21"/>
        <v>2122.752</v>
      </c>
      <c r="F174" s="189">
        <f t="shared" si="21"/>
        <v>2170.2690000000002</v>
      </c>
      <c r="G174" s="189">
        <f t="shared" si="21"/>
        <v>2343.337</v>
      </c>
      <c r="H174" s="129">
        <f>F174/D174*100</f>
        <v>113.32086088116154</v>
      </c>
      <c r="I174" s="93">
        <f t="shared" si="16"/>
        <v>102.23846214725036</v>
      </c>
      <c r="AN174" s="73">
        <f t="shared" si="17"/>
        <v>107.97449532753774</v>
      </c>
      <c r="AO174" s="73">
        <f t="shared" si="19"/>
        <v>113.32086088116154</v>
      </c>
      <c r="AQ174" s="411">
        <f t="shared" si="14"/>
        <v>107.97449532753774</v>
      </c>
      <c r="AV174" s="64">
        <f>AV183/AV179*100</f>
        <v>149.19988066081675</v>
      </c>
      <c r="AW174" s="64">
        <f>AW183/AW179*100</f>
        <v>149.21225586551125</v>
      </c>
    </row>
    <row r="175" spans="1:43" s="64" customFormat="1" ht="15.75" customHeight="1">
      <c r="A175" s="125"/>
      <c r="B175" s="89" t="s">
        <v>314</v>
      </c>
      <c r="C175" s="90" t="s">
        <v>12</v>
      </c>
      <c r="D175" s="128"/>
      <c r="E175" s="404"/>
      <c r="F175" s="189"/>
      <c r="G175" s="189"/>
      <c r="H175" s="129"/>
      <c r="I175" s="93"/>
      <c r="AN175" s="73"/>
      <c r="AO175" s="73" t="e">
        <f t="shared" si="19"/>
        <v>#DIV/0!</v>
      </c>
      <c r="AQ175" s="411" t="e">
        <f t="shared" si="14"/>
        <v>#DIV/0!</v>
      </c>
    </row>
    <row r="176" spans="1:47" s="596" customFormat="1" ht="15.75">
      <c r="A176" s="590">
        <v>3</v>
      </c>
      <c r="B176" s="591" t="s">
        <v>260</v>
      </c>
      <c r="C176" s="592"/>
      <c r="D176" s="593"/>
      <c r="E176" s="594"/>
      <c r="F176" s="594"/>
      <c r="G176" s="594"/>
      <c r="H176" s="595"/>
      <c r="I176" s="93"/>
      <c r="AO176" s="596" t="e">
        <f t="shared" si="19"/>
        <v>#DIV/0!</v>
      </c>
      <c r="AQ176" s="597" t="e">
        <f t="shared" si="14"/>
        <v>#DIV/0!</v>
      </c>
      <c r="AT176" s="596">
        <f>AU182/AU178*100</f>
        <v>143.48888888888888</v>
      </c>
      <c r="AU176" s="596">
        <f>AU183/AU179*100</f>
        <v>147.37301248702585</v>
      </c>
    </row>
    <row r="177" spans="1:52" s="73" customFormat="1" ht="15.75">
      <c r="A177" s="125" t="s">
        <v>137</v>
      </c>
      <c r="B177" s="152" t="s">
        <v>148</v>
      </c>
      <c r="C177" s="154" t="s">
        <v>12</v>
      </c>
      <c r="D177" s="170">
        <f>D178+D179+D180</f>
        <v>1122.258</v>
      </c>
      <c r="E177" s="693">
        <f>E178+E179+E180</f>
        <v>1239.43</v>
      </c>
      <c r="F177" s="205">
        <f>F178+F179+F180</f>
        <v>1237.4299999999998</v>
      </c>
      <c r="G177" s="205">
        <f>G178+G179+G180</f>
        <v>1371.736</v>
      </c>
      <c r="H177" s="129">
        <f>F177/D177*100</f>
        <v>110.26252430368059</v>
      </c>
      <c r="I177" s="93">
        <f t="shared" si="16"/>
        <v>99.83863550180322</v>
      </c>
      <c r="AN177" s="73">
        <f t="shared" si="17"/>
        <v>110.85362404338026</v>
      </c>
      <c r="AO177" s="73">
        <f t="shared" si="19"/>
        <v>110.26252430368059</v>
      </c>
      <c r="AQ177" s="411">
        <f t="shared" si="14"/>
        <v>110.85362404338026</v>
      </c>
      <c r="AR177" s="73">
        <f>G177/F177*100</f>
        <v>110.85362404338026</v>
      </c>
      <c r="AS177" s="152" t="s">
        <v>148</v>
      </c>
      <c r="AT177" s="154" t="s">
        <v>12</v>
      </c>
      <c r="AU177" s="170">
        <f>AU178+AU179+AU180</f>
        <v>1122.258</v>
      </c>
      <c r="AV177" s="205">
        <f>AV178+AV179+AV180</f>
        <v>1239.4299999999998</v>
      </c>
      <c r="AW177" s="205">
        <f>AW178+AW179+AW180</f>
        <v>1234.4299999999998</v>
      </c>
      <c r="AX177" s="205">
        <f>AX178+AX179+AX180</f>
        <v>1368.7689999999998</v>
      </c>
      <c r="AY177" s="129">
        <f>AW177/AU177*100</f>
        <v>109.99520609342947</v>
      </c>
      <c r="AZ177" s="93">
        <f>AW177/AV177*100</f>
        <v>99.59658875450812</v>
      </c>
    </row>
    <row r="178" spans="1:52" s="64" customFormat="1" ht="15.75">
      <c r="A178" s="125"/>
      <c r="B178" s="89" t="s">
        <v>311</v>
      </c>
      <c r="C178" s="90" t="s">
        <v>12</v>
      </c>
      <c r="D178" s="128">
        <v>274.085</v>
      </c>
      <c r="E178" s="694">
        <v>291.681</v>
      </c>
      <c r="F178" s="404">
        <v>286.693</v>
      </c>
      <c r="G178" s="404">
        <v>305.833</v>
      </c>
      <c r="H178" s="129">
        <f>F178/D178*100</f>
        <v>104.60003283652881</v>
      </c>
      <c r="I178" s="93">
        <f t="shared" si="16"/>
        <v>98.28991261000888</v>
      </c>
      <c r="AN178" s="73">
        <f t="shared" si="17"/>
        <v>106.67613091355564</v>
      </c>
      <c r="AO178" s="73">
        <f t="shared" si="19"/>
        <v>104.60003283652881</v>
      </c>
      <c r="AQ178" s="411">
        <f t="shared" si="14"/>
        <v>106.67613091355564</v>
      </c>
      <c r="AR178" s="73">
        <f aca="true" t="shared" si="22" ref="AR178:AR199">G178/F178*100</f>
        <v>106.67613091355564</v>
      </c>
      <c r="AS178" s="89" t="s">
        <v>311</v>
      </c>
      <c r="AT178" s="90" t="s">
        <v>12</v>
      </c>
      <c r="AU178" s="128">
        <v>180</v>
      </c>
      <c r="AV178" s="493">
        <v>197.023</v>
      </c>
      <c r="AW178" s="404">
        <v>192.023</v>
      </c>
      <c r="AX178" s="404">
        <v>218.149</v>
      </c>
      <c r="AY178" s="129">
        <f>AW178/AU178*100</f>
        <v>106.67944444444444</v>
      </c>
      <c r="AZ178" s="93">
        <f>AW178/AV178*100</f>
        <v>97.46222522243596</v>
      </c>
    </row>
    <row r="179" spans="1:52" s="64" customFormat="1" ht="15.75">
      <c r="A179" s="125"/>
      <c r="B179" s="89" t="s">
        <v>312</v>
      </c>
      <c r="C179" s="90" t="s">
        <v>12</v>
      </c>
      <c r="D179" s="128">
        <v>848.173</v>
      </c>
      <c r="E179" s="694">
        <v>947.749</v>
      </c>
      <c r="F179" s="404">
        <v>950.737</v>
      </c>
      <c r="G179" s="404">
        <v>1065.903</v>
      </c>
      <c r="H179" s="129">
        <f>F179/D179*100</f>
        <v>112.09234436842483</v>
      </c>
      <c r="I179" s="93">
        <f t="shared" si="16"/>
        <v>100.31527334769015</v>
      </c>
      <c r="AN179" s="73">
        <f t="shared" si="17"/>
        <v>112.11333944087588</v>
      </c>
      <c r="AO179" s="73">
        <f t="shared" si="19"/>
        <v>112.09234436842483</v>
      </c>
      <c r="AQ179" s="411">
        <f t="shared" si="14"/>
        <v>112.11333944087588</v>
      </c>
      <c r="AR179" s="73">
        <f t="shared" si="22"/>
        <v>112.11333944087588</v>
      </c>
      <c r="AS179" s="89" t="s">
        <v>312</v>
      </c>
      <c r="AT179" s="90" t="s">
        <v>12</v>
      </c>
      <c r="AU179" s="128">
        <v>942.258</v>
      </c>
      <c r="AV179" s="493">
        <v>1042.407</v>
      </c>
      <c r="AW179" s="404">
        <v>1042.407</v>
      </c>
      <c r="AX179" s="404">
        <v>1150.62</v>
      </c>
      <c r="AY179" s="129">
        <f>AW179/AU179*100</f>
        <v>110.62861763975471</v>
      </c>
      <c r="AZ179" s="93">
        <f>AW179/AV179*100</f>
        <v>100</v>
      </c>
    </row>
    <row r="180" spans="1:44" s="64" customFormat="1" ht="15.75">
      <c r="A180" s="125"/>
      <c r="B180" s="89" t="s">
        <v>314</v>
      </c>
      <c r="C180" s="90" t="s">
        <v>12</v>
      </c>
      <c r="D180" s="128"/>
      <c r="E180" s="404"/>
      <c r="F180" s="189"/>
      <c r="G180" s="189"/>
      <c r="H180" s="129"/>
      <c r="I180" s="93"/>
      <c r="AN180" s="73"/>
      <c r="AO180" s="73" t="e">
        <f t="shared" si="19"/>
        <v>#DIV/0!</v>
      </c>
      <c r="AQ180" s="411" t="e">
        <f t="shared" si="14"/>
        <v>#DIV/0!</v>
      </c>
      <c r="AR180" s="73" t="e">
        <f t="shared" si="22"/>
        <v>#DIV/0!</v>
      </c>
    </row>
    <row r="181" spans="1:52" s="73" customFormat="1" ht="15.75">
      <c r="A181" s="125" t="s">
        <v>138</v>
      </c>
      <c r="B181" s="152" t="s">
        <v>261</v>
      </c>
      <c r="C181" s="154" t="s">
        <v>12</v>
      </c>
      <c r="D181" s="170">
        <f>D182+D183+D184</f>
        <v>1646.9140000000002</v>
      </c>
      <c r="E181" s="693">
        <f>E182+E183+E184</f>
        <v>1840.669</v>
      </c>
      <c r="F181" s="205">
        <f>F182+F183+F184</f>
        <v>1838.669</v>
      </c>
      <c r="G181" s="205">
        <f>G182+G183+G184</f>
        <v>2063.605</v>
      </c>
      <c r="H181" s="129">
        <f>F181/D181*100</f>
        <v>111.64329163514306</v>
      </c>
      <c r="I181" s="93">
        <f t="shared" si="16"/>
        <v>99.8913438537836</v>
      </c>
      <c r="AN181" s="73">
        <f t="shared" si="17"/>
        <v>112.23363204578965</v>
      </c>
      <c r="AO181" s="73">
        <f t="shared" si="19"/>
        <v>111.64329163514306</v>
      </c>
      <c r="AQ181" s="411">
        <f t="shared" si="14"/>
        <v>112.23363204578965</v>
      </c>
      <c r="AR181" s="73">
        <f t="shared" si="22"/>
        <v>112.23363204578965</v>
      </c>
      <c r="AS181" s="152" t="s">
        <v>261</v>
      </c>
      <c r="AT181" s="154" t="s">
        <v>12</v>
      </c>
      <c r="AU181" s="170">
        <f>AU182+AU183+AU184</f>
        <v>1646.914</v>
      </c>
      <c r="AV181" s="205">
        <f>AV182+AV183+AV184</f>
        <v>1840.6689999999999</v>
      </c>
      <c r="AW181" s="205">
        <f>AW182+AW183+AW184</f>
        <v>1837.7979999999998</v>
      </c>
      <c r="AX181" s="205">
        <f>AX182+AX183+AX184</f>
        <v>2046.824</v>
      </c>
      <c r="AY181" s="129">
        <f>AW181/AU181*100</f>
        <v>111.59040484202573</v>
      </c>
      <c r="AZ181" s="416">
        <f>AW181/AV181*100</f>
        <v>99.84402410210635</v>
      </c>
    </row>
    <row r="182" spans="1:52" s="64" customFormat="1" ht="15.75">
      <c r="A182" s="125"/>
      <c r="B182" s="89" t="s">
        <v>311</v>
      </c>
      <c r="C182" s="90" t="s">
        <v>12</v>
      </c>
      <c r="D182" s="598">
        <v>393.284</v>
      </c>
      <c r="E182" s="405">
        <v>430.017</v>
      </c>
      <c r="F182" s="405">
        <v>422.5</v>
      </c>
      <c r="G182" s="405">
        <v>464.75</v>
      </c>
      <c r="H182" s="129">
        <f>F182/D182*100</f>
        <v>107.42872834897936</v>
      </c>
      <c r="I182" s="93">
        <f t="shared" si="16"/>
        <v>98.25192957487727</v>
      </c>
      <c r="AN182" s="73">
        <f t="shared" si="17"/>
        <v>110.00000000000001</v>
      </c>
      <c r="AO182" s="73">
        <f t="shared" si="19"/>
        <v>107.42872834897936</v>
      </c>
      <c r="AQ182" s="411">
        <f t="shared" si="14"/>
        <v>110.00000000000001</v>
      </c>
      <c r="AR182" s="73">
        <f t="shared" si="22"/>
        <v>110.00000000000001</v>
      </c>
      <c r="AS182" s="89" t="s">
        <v>311</v>
      </c>
      <c r="AT182" s="90" t="s">
        <v>12</v>
      </c>
      <c r="AU182" s="128">
        <v>258.28</v>
      </c>
      <c r="AV182" s="405">
        <v>285.399</v>
      </c>
      <c r="AW182" s="405">
        <v>282.399</v>
      </c>
      <c r="AX182" s="405">
        <v>317.364</v>
      </c>
      <c r="AY182" s="129">
        <f>AW182/AU182*100</f>
        <v>109.3383150069692</v>
      </c>
      <c r="AZ182" s="416">
        <f>AW182/AV182*100</f>
        <v>98.94884004498965</v>
      </c>
    </row>
    <row r="183" spans="1:52" s="64" customFormat="1" ht="15.75">
      <c r="A183" s="125"/>
      <c r="B183" s="89" t="s">
        <v>312</v>
      </c>
      <c r="C183" s="90" t="s">
        <v>12</v>
      </c>
      <c r="D183" s="598">
        <v>1253.63</v>
      </c>
      <c r="E183" s="405">
        <v>1410.652</v>
      </c>
      <c r="F183" s="405">
        <v>1416.169</v>
      </c>
      <c r="G183" s="405">
        <v>1598.855</v>
      </c>
      <c r="H183" s="129">
        <f>F183/D183*100</f>
        <v>112.96546828011455</v>
      </c>
      <c r="I183" s="93">
        <f t="shared" si="16"/>
        <v>100.39109574863254</v>
      </c>
      <c r="AN183" s="73">
        <f t="shared" si="17"/>
        <v>112.90001405199519</v>
      </c>
      <c r="AO183" s="73">
        <f t="shared" si="19"/>
        <v>112.96546828011455</v>
      </c>
      <c r="AQ183" s="411">
        <f t="shared" si="14"/>
        <v>112.90001405199519</v>
      </c>
      <c r="AR183" s="73">
        <f t="shared" si="22"/>
        <v>112.90001405199519</v>
      </c>
      <c r="AS183" s="89" t="s">
        <v>312</v>
      </c>
      <c r="AT183" s="90" t="s">
        <v>12</v>
      </c>
      <c r="AU183" s="128">
        <v>1388.634</v>
      </c>
      <c r="AV183" s="405">
        <v>1555.27</v>
      </c>
      <c r="AW183" s="405">
        <v>1555.399</v>
      </c>
      <c r="AX183" s="405">
        <v>1729.46</v>
      </c>
      <c r="AY183" s="129">
        <f>AW183/AU183*100</f>
        <v>112.00928394378936</v>
      </c>
      <c r="AZ183" s="93">
        <f>AW183/AV183*100</f>
        <v>100.00829437975398</v>
      </c>
    </row>
    <row r="184" spans="1:46" s="64" customFormat="1" ht="15.75">
      <c r="A184" s="125"/>
      <c r="B184" s="89" t="s">
        <v>314</v>
      </c>
      <c r="C184" s="90" t="s">
        <v>12</v>
      </c>
      <c r="D184" s="128"/>
      <c r="E184" s="404"/>
      <c r="F184" s="189"/>
      <c r="G184" s="189"/>
      <c r="H184" s="129"/>
      <c r="I184" s="93"/>
      <c r="AN184" s="73"/>
      <c r="AO184" s="73" t="e">
        <f t="shared" si="19"/>
        <v>#DIV/0!</v>
      </c>
      <c r="AQ184" s="411"/>
      <c r="AR184" s="73" t="e">
        <f t="shared" si="22"/>
        <v>#DIV/0!</v>
      </c>
      <c r="AT184" s="300">
        <f>D183/147.37*100</f>
        <v>850.6683856958675</v>
      </c>
    </row>
    <row r="185" spans="1:44" s="73" customFormat="1" ht="15.75">
      <c r="A185" s="125">
        <v>4</v>
      </c>
      <c r="B185" s="111" t="s">
        <v>262</v>
      </c>
      <c r="C185" s="108"/>
      <c r="D185" s="151"/>
      <c r="E185" s="680"/>
      <c r="F185" s="199"/>
      <c r="G185" s="199"/>
      <c r="H185" s="129"/>
      <c r="I185" s="93"/>
      <c r="AO185" s="73" t="e">
        <f t="shared" si="19"/>
        <v>#DIV/0!</v>
      </c>
      <c r="AQ185" s="411"/>
      <c r="AR185" s="73" t="e">
        <f t="shared" si="22"/>
        <v>#DIV/0!</v>
      </c>
    </row>
    <row r="186" spans="1:44" s="72" customFormat="1" ht="31.5">
      <c r="A186" s="69" t="s">
        <v>137</v>
      </c>
      <c r="B186" s="171" t="s">
        <v>263</v>
      </c>
      <c r="C186" s="88" t="s">
        <v>54</v>
      </c>
      <c r="D186" s="172"/>
      <c r="E186" s="695"/>
      <c r="F186" s="206"/>
      <c r="G186" s="206"/>
      <c r="H186" s="129"/>
      <c r="I186" s="93"/>
      <c r="AN186" s="73"/>
      <c r="AO186" s="73" t="e">
        <f t="shared" si="19"/>
        <v>#DIV/0!</v>
      </c>
      <c r="AQ186" s="411" t="e">
        <f t="shared" si="14"/>
        <v>#DIV/0!</v>
      </c>
      <c r="AR186" s="73" t="e">
        <f t="shared" si="22"/>
        <v>#DIV/0!</v>
      </c>
    </row>
    <row r="187" spans="1:44" s="74" customFormat="1" ht="15.75" hidden="1">
      <c r="A187" s="136"/>
      <c r="B187" s="173" t="s">
        <v>144</v>
      </c>
      <c r="C187" s="68" t="s">
        <v>54</v>
      </c>
      <c r="D187" s="172"/>
      <c r="E187" s="695"/>
      <c r="F187" s="206"/>
      <c r="G187" s="206"/>
      <c r="H187" s="129" t="e">
        <f>F187/D187*100</f>
        <v>#DIV/0!</v>
      </c>
      <c r="I187" s="93" t="e">
        <f t="shared" si="16"/>
        <v>#DIV/0!</v>
      </c>
      <c r="AN187" s="73" t="e">
        <f t="shared" si="17"/>
        <v>#DIV/0!</v>
      </c>
      <c r="AO187" s="73" t="e">
        <f t="shared" si="19"/>
        <v>#DIV/0!</v>
      </c>
      <c r="AQ187" s="411" t="e">
        <f t="shared" si="14"/>
        <v>#DIV/0!</v>
      </c>
      <c r="AR187" s="73" t="e">
        <f t="shared" si="22"/>
        <v>#DIV/0!</v>
      </c>
    </row>
    <row r="188" spans="1:44" s="74" customFormat="1" ht="15.75" hidden="1">
      <c r="A188" s="136"/>
      <c r="B188" s="173" t="s">
        <v>145</v>
      </c>
      <c r="C188" s="68" t="s">
        <v>54</v>
      </c>
      <c r="D188" s="172"/>
      <c r="E188" s="695"/>
      <c r="F188" s="206"/>
      <c r="G188" s="206"/>
      <c r="H188" s="129" t="e">
        <f>F188/D188*100</f>
        <v>#DIV/0!</v>
      </c>
      <c r="I188" s="93" t="e">
        <f t="shared" si="16"/>
        <v>#DIV/0!</v>
      </c>
      <c r="AN188" s="73" t="e">
        <f t="shared" si="17"/>
        <v>#DIV/0!</v>
      </c>
      <c r="AO188" s="73" t="e">
        <f t="shared" si="19"/>
        <v>#DIV/0!</v>
      </c>
      <c r="AQ188" s="411" t="e">
        <f t="shared" si="14"/>
        <v>#DIV/0!</v>
      </c>
      <c r="AR188" s="73" t="e">
        <f t="shared" si="22"/>
        <v>#DIV/0!</v>
      </c>
    </row>
    <row r="189" spans="1:44" s="74" customFormat="1" ht="31.5" hidden="1">
      <c r="A189" s="136"/>
      <c r="B189" s="173" t="s">
        <v>146</v>
      </c>
      <c r="C189" s="68" t="s">
        <v>54</v>
      </c>
      <c r="D189" s="172"/>
      <c r="E189" s="695"/>
      <c r="F189" s="206"/>
      <c r="G189" s="206"/>
      <c r="H189" s="129" t="e">
        <f>F189/D189*100</f>
        <v>#DIV/0!</v>
      </c>
      <c r="I189" s="93" t="e">
        <f t="shared" si="16"/>
        <v>#DIV/0!</v>
      </c>
      <c r="AN189" s="73" t="e">
        <f t="shared" si="17"/>
        <v>#DIV/0!</v>
      </c>
      <c r="AO189" s="73" t="e">
        <f t="shared" si="19"/>
        <v>#DIV/0!</v>
      </c>
      <c r="AQ189" s="411" t="e">
        <f t="shared" si="14"/>
        <v>#DIV/0!</v>
      </c>
      <c r="AR189" s="73" t="e">
        <f t="shared" si="22"/>
        <v>#DIV/0!</v>
      </c>
    </row>
    <row r="190" spans="1:44" s="74" customFormat="1" ht="31.5" hidden="1">
      <c r="A190" s="136"/>
      <c r="B190" s="173" t="s">
        <v>147</v>
      </c>
      <c r="C190" s="68" t="s">
        <v>54</v>
      </c>
      <c r="D190" s="172"/>
      <c r="E190" s="695"/>
      <c r="F190" s="206"/>
      <c r="G190" s="206"/>
      <c r="H190" s="129" t="e">
        <f>F190/D190*100</f>
        <v>#DIV/0!</v>
      </c>
      <c r="I190" s="93" t="e">
        <f t="shared" si="16"/>
        <v>#DIV/0!</v>
      </c>
      <c r="AN190" s="73" t="e">
        <f t="shared" si="17"/>
        <v>#DIV/0!</v>
      </c>
      <c r="AO190" s="73" t="e">
        <f t="shared" si="19"/>
        <v>#DIV/0!</v>
      </c>
      <c r="AQ190" s="411" t="e">
        <f t="shared" si="14"/>
        <v>#DIV/0!</v>
      </c>
      <c r="AR190" s="73" t="e">
        <f t="shared" si="22"/>
        <v>#DIV/0!</v>
      </c>
    </row>
    <row r="191" spans="1:47" s="64" customFormat="1" ht="15.75">
      <c r="A191" s="130" t="s">
        <v>138</v>
      </c>
      <c r="B191" s="152" t="s">
        <v>148</v>
      </c>
      <c r="C191" s="154" t="s">
        <v>12</v>
      </c>
      <c r="D191" s="170">
        <f>D193+D194+D195</f>
        <v>2436.595</v>
      </c>
      <c r="E191" s="693">
        <f>E193+E194+E195</f>
        <v>2749.2700000000004</v>
      </c>
      <c r="F191" s="205">
        <f>F193+F194+F195</f>
        <v>2749.2700000000004</v>
      </c>
      <c r="G191" s="205">
        <f>G193+G194</f>
        <v>3092.42778</v>
      </c>
      <c r="H191" s="129">
        <f>F191/D191*100</f>
        <v>112.83245676856436</v>
      </c>
      <c r="I191" s="93">
        <f t="shared" si="16"/>
        <v>100</v>
      </c>
      <c r="AN191" s="73">
        <f t="shared" si="17"/>
        <v>112.48177807199728</v>
      </c>
      <c r="AO191" s="73">
        <f t="shared" si="19"/>
        <v>112.83245676856436</v>
      </c>
      <c r="AQ191" s="411">
        <f>G191/F191*100</f>
        <v>112.48177807199728</v>
      </c>
      <c r="AR191" s="73">
        <f t="shared" si="22"/>
        <v>112.48177807199728</v>
      </c>
      <c r="AS191" s="64">
        <f>F191/D191*100-100</f>
        <v>12.832456768564356</v>
      </c>
      <c r="AT191" s="64">
        <v>2763.77</v>
      </c>
      <c r="AU191" s="300">
        <f>E191-F191</f>
        <v>0</v>
      </c>
    </row>
    <row r="192" spans="1:44" s="64" customFormat="1" ht="15.75">
      <c r="A192" s="136" t="s">
        <v>116</v>
      </c>
      <c r="B192" s="131" t="s">
        <v>264</v>
      </c>
      <c r="C192" s="90"/>
      <c r="D192" s="128"/>
      <c r="E192" s="404"/>
      <c r="F192" s="189"/>
      <c r="G192" s="189"/>
      <c r="H192" s="129"/>
      <c r="I192" s="93"/>
      <c r="AN192" s="73"/>
      <c r="AO192" s="73" t="e">
        <f t="shared" si="19"/>
        <v>#DIV/0!</v>
      </c>
      <c r="AQ192" s="411" t="e">
        <f t="shared" si="14"/>
        <v>#DIV/0!</v>
      </c>
      <c r="AR192" s="73" t="e">
        <f t="shared" si="22"/>
        <v>#DIV/0!</v>
      </c>
    </row>
    <row r="193" spans="1:44" s="64" customFormat="1" ht="15.75">
      <c r="A193" s="125"/>
      <c r="B193" s="89" t="s">
        <v>311</v>
      </c>
      <c r="C193" s="90" t="s">
        <v>12</v>
      </c>
      <c r="D193" s="128">
        <v>2014.291</v>
      </c>
      <c r="E193" s="404">
        <v>2285.492</v>
      </c>
      <c r="F193" s="189">
        <v>2285.492</v>
      </c>
      <c r="G193" s="189">
        <f>F193*114/100</f>
        <v>2605.46088</v>
      </c>
      <c r="H193" s="129">
        <f>F193/D193*100</f>
        <v>113.46384410196939</v>
      </c>
      <c r="I193" s="93">
        <f t="shared" si="16"/>
        <v>100</v>
      </c>
      <c r="AN193" s="73"/>
      <c r="AO193" s="73">
        <f t="shared" si="19"/>
        <v>113.46384410196939</v>
      </c>
      <c r="AQ193" s="411">
        <f t="shared" si="14"/>
        <v>113.99999999999999</v>
      </c>
      <c r="AR193" s="73">
        <f t="shared" si="22"/>
        <v>113.99999999999999</v>
      </c>
    </row>
    <row r="194" spans="1:44" s="64" customFormat="1" ht="15.75">
      <c r="A194" s="125"/>
      <c r="B194" s="89" t="s">
        <v>312</v>
      </c>
      <c r="C194" s="90" t="s">
        <v>12</v>
      </c>
      <c r="D194" s="128">
        <v>422.304</v>
      </c>
      <c r="E194" s="404">
        <v>463.778</v>
      </c>
      <c r="F194" s="189">
        <v>463.778</v>
      </c>
      <c r="G194" s="189">
        <f>F194*105/100</f>
        <v>486.9669</v>
      </c>
      <c r="H194" s="129">
        <f>F194/D194*100</f>
        <v>109.82088732287643</v>
      </c>
      <c r="I194" s="93">
        <f t="shared" si="16"/>
        <v>100</v>
      </c>
      <c r="AN194" s="73">
        <f t="shared" si="17"/>
        <v>105</v>
      </c>
      <c r="AO194" s="73">
        <f t="shared" si="19"/>
        <v>109.82088732287643</v>
      </c>
      <c r="AQ194" s="411">
        <f t="shared" si="14"/>
        <v>105</v>
      </c>
      <c r="AR194" s="73">
        <f t="shared" si="22"/>
        <v>105</v>
      </c>
    </row>
    <row r="195" spans="1:46" s="64" customFormat="1" ht="15.75">
      <c r="A195" s="125"/>
      <c r="B195" s="89" t="s">
        <v>314</v>
      </c>
      <c r="C195" s="90" t="s">
        <v>12</v>
      </c>
      <c r="D195" s="128"/>
      <c r="E195" s="696"/>
      <c r="F195" s="415"/>
      <c r="G195" s="415"/>
      <c r="H195" s="129"/>
      <c r="I195" s="93"/>
      <c r="AN195" s="73"/>
      <c r="AO195" s="73" t="e">
        <f t="shared" si="19"/>
        <v>#DIV/0!</v>
      </c>
      <c r="AQ195" s="411" t="e">
        <f t="shared" si="14"/>
        <v>#DIV/0!</v>
      </c>
      <c r="AR195" s="73" t="e">
        <f t="shared" si="22"/>
        <v>#DIV/0!</v>
      </c>
      <c r="AT195" s="189">
        <v>2324.992</v>
      </c>
    </row>
    <row r="196" spans="1:44" s="64" customFormat="1" ht="15.75">
      <c r="A196" s="161" t="s">
        <v>116</v>
      </c>
      <c r="B196" s="131" t="s">
        <v>431</v>
      </c>
      <c r="C196" s="132"/>
      <c r="D196" s="174">
        <f>D197+D198+D199+D200</f>
        <v>2436.595</v>
      </c>
      <c r="E196" s="697">
        <f>E197+E198+E199+E200</f>
        <v>2749.2700000000004</v>
      </c>
      <c r="F196" s="190">
        <f>F197+F198+F199+F200</f>
        <v>2751.27</v>
      </c>
      <c r="G196" s="190">
        <f>G197+G198+G199+G200</f>
        <v>3106.6855549999996</v>
      </c>
      <c r="H196" s="129">
        <f aca="true" t="shared" si="23" ref="H196:H201">F196/D196*100</f>
        <v>112.91453852609894</v>
      </c>
      <c r="I196" s="93">
        <f t="shared" si="16"/>
        <v>100.07274658363853</v>
      </c>
      <c r="AN196" s="73">
        <f t="shared" si="17"/>
        <v>112.91823612368106</v>
      </c>
      <c r="AO196" s="73">
        <f t="shared" si="19"/>
        <v>112.91453852609894</v>
      </c>
      <c r="AQ196" s="411">
        <f t="shared" si="14"/>
        <v>112.91823612368106</v>
      </c>
      <c r="AR196" s="73">
        <f t="shared" si="22"/>
        <v>112.91823612368106</v>
      </c>
    </row>
    <row r="197" spans="1:44" s="64" customFormat="1" ht="15.75">
      <c r="A197" s="175"/>
      <c r="B197" s="149" t="s">
        <v>432</v>
      </c>
      <c r="C197" s="90" t="s">
        <v>12</v>
      </c>
      <c r="D197" s="128">
        <v>1066.683</v>
      </c>
      <c r="E197" s="694">
        <f>E191-E198-E199-E200</f>
        <v>1249.8850000000004</v>
      </c>
      <c r="F197" s="189">
        <v>1255.885</v>
      </c>
      <c r="G197" s="189">
        <f>F197*116.8/100</f>
        <v>1466.87368</v>
      </c>
      <c r="H197" s="129">
        <f t="shared" si="23"/>
        <v>117.7374158958191</v>
      </c>
      <c r="I197" s="93">
        <f t="shared" si="16"/>
        <v>100.48004416406306</v>
      </c>
      <c r="AN197" s="73">
        <f t="shared" si="17"/>
        <v>116.8</v>
      </c>
      <c r="AO197" s="73">
        <f t="shared" si="19"/>
        <v>117.7374158958191</v>
      </c>
      <c r="AQ197" s="411">
        <f t="shared" si="14"/>
        <v>116.8</v>
      </c>
      <c r="AR197" s="73">
        <f t="shared" si="22"/>
        <v>116.8</v>
      </c>
    </row>
    <row r="198" spans="1:44" s="64" customFormat="1" ht="15.75">
      <c r="A198" s="125"/>
      <c r="B198" s="149" t="s">
        <v>433</v>
      </c>
      <c r="C198" s="90" t="s">
        <v>12</v>
      </c>
      <c r="D198" s="128">
        <v>410.24</v>
      </c>
      <c r="E198" s="404">
        <v>473.45</v>
      </c>
      <c r="F198" s="189">
        <v>473.45</v>
      </c>
      <c r="G198" s="189">
        <f>F198*114.3/100</f>
        <v>541.15335</v>
      </c>
      <c r="H198" s="129">
        <f t="shared" si="23"/>
        <v>115.4080538221529</v>
      </c>
      <c r="I198" s="93">
        <f t="shared" si="16"/>
        <v>100</v>
      </c>
      <c r="AN198" s="73">
        <f t="shared" si="17"/>
        <v>114.3</v>
      </c>
      <c r="AO198" s="73">
        <f t="shared" si="19"/>
        <v>115.4080538221529</v>
      </c>
      <c r="AQ198" s="411">
        <f t="shared" si="14"/>
        <v>114.3</v>
      </c>
      <c r="AR198" s="73">
        <f t="shared" si="22"/>
        <v>114.3</v>
      </c>
    </row>
    <row r="199" spans="1:44" s="64" customFormat="1" ht="15.75">
      <c r="A199" s="125"/>
      <c r="B199" s="149" t="s">
        <v>434</v>
      </c>
      <c r="C199" s="90" t="s">
        <v>12</v>
      </c>
      <c r="D199" s="128">
        <v>957.018</v>
      </c>
      <c r="E199" s="404">
        <v>1022.967</v>
      </c>
      <c r="F199" s="189">
        <v>1018.967</v>
      </c>
      <c r="G199" s="189">
        <f>F199*107.5/100</f>
        <v>1095.389525</v>
      </c>
      <c r="H199" s="129">
        <f t="shared" si="23"/>
        <v>106.47312798714339</v>
      </c>
      <c r="I199" s="93">
        <f t="shared" si="16"/>
        <v>99.60898054384941</v>
      </c>
      <c r="AN199" s="73">
        <f t="shared" si="17"/>
        <v>107.5</v>
      </c>
      <c r="AO199" s="73">
        <f t="shared" si="19"/>
        <v>106.47312798714339</v>
      </c>
      <c r="AQ199" s="411">
        <f t="shared" si="14"/>
        <v>107.5</v>
      </c>
      <c r="AR199" s="73">
        <f t="shared" si="22"/>
        <v>107.5</v>
      </c>
    </row>
    <row r="200" spans="1:43" s="64" customFormat="1" ht="31.5">
      <c r="A200" s="125"/>
      <c r="B200" s="173" t="s">
        <v>435</v>
      </c>
      <c r="C200" s="90" t="s">
        <v>12</v>
      </c>
      <c r="D200" s="128">
        <v>2.654</v>
      </c>
      <c r="E200" s="404">
        <v>2.968</v>
      </c>
      <c r="F200" s="189">
        <v>2.968</v>
      </c>
      <c r="G200" s="189">
        <v>3.269</v>
      </c>
      <c r="H200" s="129">
        <f t="shared" si="23"/>
        <v>111.83119819140919</v>
      </c>
      <c r="I200" s="93">
        <f t="shared" si="16"/>
        <v>100</v>
      </c>
      <c r="AN200" s="73">
        <f t="shared" si="17"/>
        <v>110.14150943396226</v>
      </c>
      <c r="AO200" s="73">
        <f t="shared" si="19"/>
        <v>111.83119819140919</v>
      </c>
      <c r="AQ200" s="411">
        <f t="shared" si="14"/>
        <v>110.14150943396226</v>
      </c>
    </row>
    <row r="201" spans="1:45" s="64" customFormat="1" ht="15.75">
      <c r="A201" s="130" t="s">
        <v>133</v>
      </c>
      <c r="B201" s="152" t="s">
        <v>261</v>
      </c>
      <c r="C201" s="154" t="s">
        <v>12</v>
      </c>
      <c r="D201" s="567">
        <f>D203+D204+D205</f>
        <v>4312.241</v>
      </c>
      <c r="E201" s="698">
        <f>E203+E204+E205</f>
        <v>4826.43</v>
      </c>
      <c r="F201" s="568">
        <f>F203+F204+F205</f>
        <v>4881.43</v>
      </c>
      <c r="G201" s="568">
        <f>G203+G204+G205</f>
        <v>5434.818</v>
      </c>
      <c r="H201" s="569">
        <f t="shared" si="23"/>
        <v>113.19937823512183</v>
      </c>
      <c r="I201" s="93">
        <f t="shared" si="16"/>
        <v>101.13955863857966</v>
      </c>
      <c r="AN201" s="73">
        <f aca="true" t="shared" si="24" ref="AN201:AN230">G201/F201*100</f>
        <v>111.33659603845594</v>
      </c>
      <c r="AO201" s="73">
        <f t="shared" si="19"/>
        <v>113.19937823512183</v>
      </c>
      <c r="AQ201" s="411">
        <f t="shared" si="14"/>
        <v>111.33659603845594</v>
      </c>
      <c r="AS201" s="300" t="e">
        <f>#REF!-#REF!</f>
        <v>#REF!</v>
      </c>
    </row>
    <row r="202" spans="1:45" s="64" customFormat="1" ht="15.75">
      <c r="A202" s="136" t="s">
        <v>75</v>
      </c>
      <c r="B202" s="131" t="s">
        <v>264</v>
      </c>
      <c r="C202" s="90"/>
      <c r="D202" s="570"/>
      <c r="E202" s="699"/>
      <c r="F202" s="571"/>
      <c r="G202" s="571"/>
      <c r="H202" s="569"/>
      <c r="I202" s="93"/>
      <c r="AN202" s="73"/>
      <c r="AO202" s="73" t="e">
        <f t="shared" si="19"/>
        <v>#DIV/0!</v>
      </c>
      <c r="AQ202" s="411" t="e">
        <f aca="true" t="shared" si="25" ref="AQ202:AQ265">G202/F202*100</f>
        <v>#DIV/0!</v>
      </c>
      <c r="AS202" s="300" t="e">
        <f>#REF!-#REF!</f>
        <v>#REF!</v>
      </c>
    </row>
    <row r="203" spans="1:46" s="64" customFormat="1" ht="15.75">
      <c r="A203" s="125"/>
      <c r="B203" s="89" t="s">
        <v>311</v>
      </c>
      <c r="C203" s="90" t="s">
        <v>12</v>
      </c>
      <c r="D203" s="572">
        <v>3650.717</v>
      </c>
      <c r="E203" s="700">
        <v>4114.33</v>
      </c>
      <c r="F203" s="573">
        <v>4127.33</v>
      </c>
      <c r="G203" s="574">
        <v>4690.336</v>
      </c>
      <c r="H203" s="569">
        <f>F203/D203*100</f>
        <v>113.05532584421087</v>
      </c>
      <c r="I203" s="93">
        <f aca="true" t="shared" si="26" ref="I203:I230">F203/E203*100</f>
        <v>100.31596882116894</v>
      </c>
      <c r="AN203" s="73"/>
      <c r="AO203" s="73">
        <f t="shared" si="19"/>
        <v>113.05532584421087</v>
      </c>
      <c r="AQ203" s="411">
        <f t="shared" si="25"/>
        <v>113.64092524707257</v>
      </c>
      <c r="AR203" s="64">
        <f>G203/F203*100</f>
        <v>113.64092524707257</v>
      </c>
      <c r="AS203" s="300" t="e">
        <f>#REF!-#REF!</f>
        <v>#REF!</v>
      </c>
      <c r="AT203" s="300">
        <f>F203/F193*100</f>
        <v>180.58824970728404</v>
      </c>
    </row>
    <row r="204" spans="1:47" s="64" customFormat="1" ht="15.75">
      <c r="A204" s="125"/>
      <c r="B204" s="89" t="s">
        <v>312</v>
      </c>
      <c r="C204" s="90" t="s">
        <v>12</v>
      </c>
      <c r="D204" s="575">
        <v>661.524</v>
      </c>
      <c r="E204" s="701">
        <v>712.1</v>
      </c>
      <c r="F204" s="574">
        <v>754.1</v>
      </c>
      <c r="G204" s="574">
        <v>744.482</v>
      </c>
      <c r="H204" s="569">
        <f>F204/D204*100</f>
        <v>113.99435243468112</v>
      </c>
      <c r="I204" s="93">
        <f t="shared" si="26"/>
        <v>105.8980480269625</v>
      </c>
      <c r="AN204" s="73">
        <f t="shared" si="24"/>
        <v>98.72457233788622</v>
      </c>
      <c r="AO204" s="73">
        <f t="shared" si="19"/>
        <v>113.99435243468112</v>
      </c>
      <c r="AQ204" s="411">
        <f t="shared" si="25"/>
        <v>98.72457233788622</v>
      </c>
      <c r="AR204" s="64">
        <f>F204/D204*100</f>
        <v>113.99435243468112</v>
      </c>
      <c r="AS204" s="300" t="e">
        <f>#REF!-#REF!</f>
        <v>#REF!</v>
      </c>
      <c r="AT204" s="300">
        <f>F204/F194*100</f>
        <v>162.5993471014149</v>
      </c>
      <c r="AU204" s="300">
        <f>-F204/F194*100</f>
        <v>-162.5993471014149</v>
      </c>
    </row>
    <row r="205" spans="1:43" s="64" customFormat="1" ht="15.75">
      <c r="A205" s="125"/>
      <c r="B205" s="89" t="s">
        <v>313</v>
      </c>
      <c r="C205" s="90" t="s">
        <v>12</v>
      </c>
      <c r="D205" s="576"/>
      <c r="E205" s="702"/>
      <c r="F205" s="571"/>
      <c r="G205" s="577"/>
      <c r="H205" s="569"/>
      <c r="I205" s="93"/>
      <c r="AN205" s="73"/>
      <c r="AO205" s="73"/>
      <c r="AQ205" s="411" t="e">
        <f t="shared" si="25"/>
        <v>#DIV/0!</v>
      </c>
    </row>
    <row r="206" spans="1:43" s="64" customFormat="1" ht="15.75">
      <c r="A206" s="161" t="s">
        <v>76</v>
      </c>
      <c r="B206" s="131" t="s">
        <v>431</v>
      </c>
      <c r="C206" s="132"/>
      <c r="D206" s="568">
        <f>SUM(D207:D210)</f>
        <v>4312.241</v>
      </c>
      <c r="E206" s="698">
        <f>SUM(E207:E210)</f>
        <v>4826.43</v>
      </c>
      <c r="F206" s="568">
        <f>SUM(F207:F210)</f>
        <v>4881.43</v>
      </c>
      <c r="G206" s="568">
        <f>SUM(G207:G210)</f>
        <v>5501.347941</v>
      </c>
      <c r="H206" s="569">
        <f>F206/D206*100</f>
        <v>113.19937823512183</v>
      </c>
      <c r="I206" s="93">
        <f t="shared" si="26"/>
        <v>101.13955863857966</v>
      </c>
      <c r="AN206" s="73"/>
      <c r="AO206" s="73"/>
      <c r="AQ206" s="411">
        <f t="shared" si="25"/>
        <v>112.69951512159346</v>
      </c>
    </row>
    <row r="207" spans="1:46" s="64" customFormat="1" ht="15.75">
      <c r="A207" s="175"/>
      <c r="B207" s="149" t="s">
        <v>432</v>
      </c>
      <c r="C207" s="90" t="s">
        <v>12</v>
      </c>
      <c r="D207" s="575">
        <v>2023.536</v>
      </c>
      <c r="E207" s="703">
        <v>2310.88</v>
      </c>
      <c r="F207" s="574">
        <v>2380.88</v>
      </c>
      <c r="G207" s="574">
        <f>F207*116.6/100</f>
        <v>2776.10608</v>
      </c>
      <c r="H207" s="569">
        <f>F207/D207*100</f>
        <v>117.65938436479509</v>
      </c>
      <c r="I207" s="93">
        <f t="shared" si="26"/>
        <v>103.02914906875303</v>
      </c>
      <c r="AN207" s="73">
        <f t="shared" si="24"/>
        <v>116.6</v>
      </c>
      <c r="AO207" s="73">
        <f>F207/D207*100</f>
        <v>117.65938436479509</v>
      </c>
      <c r="AQ207" s="411">
        <f t="shared" si="25"/>
        <v>116.6</v>
      </c>
      <c r="AR207" s="83">
        <f>F207/D207*100</f>
        <v>117.65938436479509</v>
      </c>
      <c r="AT207" s="64">
        <f>F207/F197*100</f>
        <v>189.5778674002795</v>
      </c>
    </row>
    <row r="208" spans="1:46" s="64" customFormat="1" ht="15.75">
      <c r="A208" s="125"/>
      <c r="B208" s="149" t="s">
        <v>433</v>
      </c>
      <c r="C208" s="90" t="s">
        <v>12</v>
      </c>
      <c r="D208" s="575">
        <v>641.286</v>
      </c>
      <c r="E208" s="703">
        <v>695.154</v>
      </c>
      <c r="F208" s="574">
        <v>740.154</v>
      </c>
      <c r="G208" s="574">
        <f>F208*112.5/100</f>
        <v>832.6732499999999</v>
      </c>
      <c r="H208" s="569">
        <f>F208/D208*100</f>
        <v>115.41714617191083</v>
      </c>
      <c r="I208" s="93">
        <f t="shared" si="26"/>
        <v>106.47338575337264</v>
      </c>
      <c r="AN208" s="73">
        <f t="shared" si="24"/>
        <v>112.5</v>
      </c>
      <c r="AO208" s="73">
        <f>F208/D208*100</f>
        <v>115.41714617191083</v>
      </c>
      <c r="AQ208" s="411">
        <f t="shared" si="25"/>
        <v>112.5</v>
      </c>
      <c r="AR208" s="83">
        <f>F208/D208*100</f>
        <v>115.41714617191083</v>
      </c>
      <c r="AT208" s="300">
        <f>F209/F199*100</f>
        <v>172.24336018732697</v>
      </c>
    </row>
    <row r="209" spans="1:44" s="64" customFormat="1" ht="15.75">
      <c r="A209" s="125"/>
      <c r="B209" s="149" t="s">
        <v>434</v>
      </c>
      <c r="C209" s="90" t="s">
        <v>12</v>
      </c>
      <c r="D209" s="572">
        <v>1642.693</v>
      </c>
      <c r="E209" s="700">
        <v>1815.103</v>
      </c>
      <c r="F209" s="573">
        <v>1755.103</v>
      </c>
      <c r="G209" s="574">
        <f>F209*107.5/100</f>
        <v>1886.735725</v>
      </c>
      <c r="H209" s="569">
        <f>F209/D209*100</f>
        <v>106.84303153419417</v>
      </c>
      <c r="I209" s="93">
        <f t="shared" si="26"/>
        <v>96.6944024664165</v>
      </c>
      <c r="AN209" s="73"/>
      <c r="AO209" s="73"/>
      <c r="AQ209" s="411">
        <f t="shared" si="25"/>
        <v>107.5</v>
      </c>
      <c r="AR209" s="83">
        <f>F209/D209*100</f>
        <v>106.84303153419417</v>
      </c>
    </row>
    <row r="210" spans="1:46" s="64" customFormat="1" ht="15.75">
      <c r="A210" s="178" t="s">
        <v>71</v>
      </c>
      <c r="B210" s="149" t="s">
        <v>435</v>
      </c>
      <c r="C210" s="90" t="s">
        <v>12</v>
      </c>
      <c r="D210" s="575">
        <v>4.726</v>
      </c>
      <c r="E210" s="703">
        <v>5.293</v>
      </c>
      <c r="F210" s="574">
        <v>5.293</v>
      </c>
      <c r="G210" s="574">
        <f>F210*110.2/100</f>
        <v>5.832886000000001</v>
      </c>
      <c r="H210" s="569">
        <f>F210/D210*100</f>
        <v>111.99746085484554</v>
      </c>
      <c r="I210" s="93">
        <f t="shared" si="26"/>
        <v>100</v>
      </c>
      <c r="AN210" s="73">
        <f t="shared" si="24"/>
        <v>110.2</v>
      </c>
      <c r="AO210" s="73">
        <f aca="true" t="shared" si="27" ref="AO210:AO224">F210/D210*100</f>
        <v>111.99746085484554</v>
      </c>
      <c r="AQ210" s="411">
        <f t="shared" si="25"/>
        <v>110.2</v>
      </c>
      <c r="AR210" s="83">
        <f>F210/D210*100</f>
        <v>111.99746085484554</v>
      </c>
      <c r="AT210" s="64">
        <f>F210/F200*100</f>
        <v>178.3355795148248</v>
      </c>
    </row>
    <row r="211" spans="1:43" s="64" customFormat="1" ht="31.5">
      <c r="A211" s="125">
        <v>5</v>
      </c>
      <c r="B211" s="107" t="s">
        <v>436</v>
      </c>
      <c r="C211" s="134"/>
      <c r="D211" s="151"/>
      <c r="E211" s="680"/>
      <c r="F211" s="199"/>
      <c r="G211" s="199"/>
      <c r="H211" s="129"/>
      <c r="I211" s="93"/>
      <c r="AN211" s="73"/>
      <c r="AO211" s="73" t="e">
        <f t="shared" si="27"/>
        <v>#DIV/0!</v>
      </c>
      <c r="AQ211" s="411" t="e">
        <f t="shared" si="25"/>
        <v>#DIV/0!</v>
      </c>
    </row>
    <row r="212" spans="1:43" s="64" customFormat="1" ht="18.75" hidden="1">
      <c r="A212" s="179"/>
      <c r="B212" s="180" t="s">
        <v>437</v>
      </c>
      <c r="C212" s="181" t="s">
        <v>473</v>
      </c>
      <c r="D212" s="151"/>
      <c r="E212" s="680"/>
      <c r="F212" s="199"/>
      <c r="G212" s="199"/>
      <c r="H212" s="129" t="e">
        <f aca="true" t="shared" si="28" ref="H212:H224">F212/D212*100</f>
        <v>#DIV/0!</v>
      </c>
      <c r="I212" s="93" t="e">
        <f t="shared" si="26"/>
        <v>#DIV/0!</v>
      </c>
      <c r="AN212" s="73" t="e">
        <f t="shared" si="24"/>
        <v>#DIV/0!</v>
      </c>
      <c r="AO212" s="73" t="e">
        <f t="shared" si="27"/>
        <v>#DIV/0!</v>
      </c>
      <c r="AQ212" s="411" t="e">
        <f t="shared" si="25"/>
        <v>#DIV/0!</v>
      </c>
    </row>
    <row r="213" spans="1:43" s="64" customFormat="1" ht="18.75" hidden="1">
      <c r="A213" s="179"/>
      <c r="B213" s="182" t="s">
        <v>438</v>
      </c>
      <c r="C213" s="181" t="s">
        <v>474</v>
      </c>
      <c r="D213" s="151"/>
      <c r="E213" s="680"/>
      <c r="F213" s="199"/>
      <c r="G213" s="199"/>
      <c r="H213" s="129" t="e">
        <f t="shared" si="28"/>
        <v>#DIV/0!</v>
      </c>
      <c r="I213" s="93" t="e">
        <f t="shared" si="26"/>
        <v>#DIV/0!</v>
      </c>
      <c r="AN213" s="73" t="e">
        <f t="shared" si="24"/>
        <v>#DIV/0!</v>
      </c>
      <c r="AO213" s="73" t="e">
        <f t="shared" si="27"/>
        <v>#DIV/0!</v>
      </c>
      <c r="AQ213" s="411" t="e">
        <f t="shared" si="25"/>
        <v>#DIV/0!</v>
      </c>
    </row>
    <row r="214" spans="1:43" s="64" customFormat="1" ht="18.75" hidden="1">
      <c r="A214" s="179"/>
      <c r="B214" s="182" t="s">
        <v>439</v>
      </c>
      <c r="C214" s="181" t="s">
        <v>474</v>
      </c>
      <c r="D214" s="151"/>
      <c r="E214" s="680"/>
      <c r="F214" s="199"/>
      <c r="G214" s="199"/>
      <c r="H214" s="129" t="e">
        <f t="shared" si="28"/>
        <v>#DIV/0!</v>
      </c>
      <c r="I214" s="93" t="e">
        <f t="shared" si="26"/>
        <v>#DIV/0!</v>
      </c>
      <c r="AN214" s="73" t="e">
        <f t="shared" si="24"/>
        <v>#DIV/0!</v>
      </c>
      <c r="AO214" s="73" t="e">
        <f t="shared" si="27"/>
        <v>#DIV/0!</v>
      </c>
      <c r="AQ214" s="411" t="e">
        <f t="shared" si="25"/>
        <v>#DIV/0!</v>
      </c>
    </row>
    <row r="215" spans="1:43" s="64" customFormat="1" ht="18.75" hidden="1">
      <c r="A215" s="125"/>
      <c r="B215" s="182" t="s">
        <v>440</v>
      </c>
      <c r="C215" s="181" t="s">
        <v>474</v>
      </c>
      <c r="D215" s="151"/>
      <c r="E215" s="680"/>
      <c r="F215" s="199"/>
      <c r="G215" s="199"/>
      <c r="H215" s="129" t="e">
        <f t="shared" si="28"/>
        <v>#DIV/0!</v>
      </c>
      <c r="I215" s="93" t="e">
        <f t="shared" si="26"/>
        <v>#DIV/0!</v>
      </c>
      <c r="AN215" s="73" t="e">
        <f t="shared" si="24"/>
        <v>#DIV/0!</v>
      </c>
      <c r="AO215" s="73" t="e">
        <f t="shared" si="27"/>
        <v>#DIV/0!</v>
      </c>
      <c r="AQ215" s="411" t="e">
        <f t="shared" si="25"/>
        <v>#DIV/0!</v>
      </c>
    </row>
    <row r="216" spans="1:43" s="64" customFormat="1" ht="18.75" hidden="1">
      <c r="A216" s="125"/>
      <c r="B216" s="182" t="s">
        <v>441</v>
      </c>
      <c r="C216" s="181" t="s">
        <v>473</v>
      </c>
      <c r="D216" s="151"/>
      <c r="E216" s="680"/>
      <c r="F216" s="199"/>
      <c r="G216" s="199"/>
      <c r="H216" s="129" t="e">
        <f t="shared" si="28"/>
        <v>#DIV/0!</v>
      </c>
      <c r="I216" s="93" t="e">
        <f t="shared" si="26"/>
        <v>#DIV/0!</v>
      </c>
      <c r="AN216" s="73" t="e">
        <f t="shared" si="24"/>
        <v>#DIV/0!</v>
      </c>
      <c r="AO216" s="73" t="e">
        <f t="shared" si="27"/>
        <v>#DIV/0!</v>
      </c>
      <c r="AQ216" s="411" t="e">
        <f t="shared" si="25"/>
        <v>#DIV/0!</v>
      </c>
    </row>
    <row r="217" spans="1:43" s="64" customFormat="1" ht="18.75">
      <c r="A217" s="125"/>
      <c r="B217" s="183" t="s">
        <v>442</v>
      </c>
      <c r="C217" s="136" t="s">
        <v>475</v>
      </c>
      <c r="D217" s="128">
        <v>16.5</v>
      </c>
      <c r="E217" s="704">
        <v>16.873</v>
      </c>
      <c r="F217" s="226">
        <v>16.873</v>
      </c>
      <c r="G217" s="189">
        <v>17.25</v>
      </c>
      <c r="H217" s="129">
        <f t="shared" si="28"/>
        <v>102.26060606060608</v>
      </c>
      <c r="I217" s="93">
        <f t="shared" si="26"/>
        <v>100</v>
      </c>
      <c r="AN217" s="73">
        <f t="shared" si="24"/>
        <v>102.23433888460853</v>
      </c>
      <c r="AO217" s="73">
        <f t="shared" si="27"/>
        <v>102.26060606060608</v>
      </c>
      <c r="AQ217" s="411">
        <f t="shared" si="25"/>
        <v>102.23433888460853</v>
      </c>
    </row>
    <row r="218" spans="1:43" s="64" customFormat="1" ht="18.75">
      <c r="A218" s="125"/>
      <c r="B218" s="183" t="s">
        <v>443</v>
      </c>
      <c r="C218" s="136" t="s">
        <v>475</v>
      </c>
      <c r="D218" s="128">
        <v>8.58</v>
      </c>
      <c r="E218" s="704">
        <v>9.7</v>
      </c>
      <c r="F218" s="226">
        <v>9.7</v>
      </c>
      <c r="G218" s="189">
        <v>10.2</v>
      </c>
      <c r="H218" s="129">
        <f t="shared" si="28"/>
        <v>113.05361305361303</v>
      </c>
      <c r="I218" s="93">
        <f t="shared" si="26"/>
        <v>100</v>
      </c>
      <c r="AN218" s="73">
        <f t="shared" si="24"/>
        <v>105.15463917525774</v>
      </c>
      <c r="AO218" s="73">
        <f t="shared" si="27"/>
        <v>113.05361305361303</v>
      </c>
      <c r="AQ218" s="411">
        <f t="shared" si="25"/>
        <v>105.15463917525774</v>
      </c>
    </row>
    <row r="219" spans="1:43" s="64" customFormat="1" ht="15.75" hidden="1">
      <c r="A219" s="125"/>
      <c r="B219" s="183" t="s">
        <v>444</v>
      </c>
      <c r="C219" s="181" t="s">
        <v>79</v>
      </c>
      <c r="D219" s="128"/>
      <c r="E219" s="704" t="e">
        <f>#REF!*113/100</f>
        <v>#REF!</v>
      </c>
      <c r="F219" s="226" t="e">
        <f>#REF!*113/100</f>
        <v>#REF!</v>
      </c>
      <c r="G219" s="189" t="e">
        <f>F219*#REF!/100</f>
        <v>#REF!</v>
      </c>
      <c r="H219" s="129" t="e">
        <f t="shared" si="28"/>
        <v>#REF!</v>
      </c>
      <c r="I219" s="93" t="e">
        <f t="shared" si="26"/>
        <v>#REF!</v>
      </c>
      <c r="AN219" s="73" t="e">
        <f t="shared" si="24"/>
        <v>#REF!</v>
      </c>
      <c r="AO219" s="73" t="e">
        <f t="shared" si="27"/>
        <v>#REF!</v>
      </c>
      <c r="AQ219" s="411" t="e">
        <f t="shared" si="25"/>
        <v>#REF!</v>
      </c>
    </row>
    <row r="220" spans="1:43" s="64" customFormat="1" ht="15.75" hidden="1">
      <c r="A220" s="125"/>
      <c r="B220" s="183" t="s">
        <v>445</v>
      </c>
      <c r="C220" s="181" t="s">
        <v>79</v>
      </c>
      <c r="D220" s="128"/>
      <c r="E220" s="704" t="e">
        <f>#REF!*113/100</f>
        <v>#REF!</v>
      </c>
      <c r="F220" s="226" t="e">
        <f>#REF!*113/100</f>
        <v>#REF!</v>
      </c>
      <c r="G220" s="189" t="e">
        <f>F220*#REF!/100</f>
        <v>#REF!</v>
      </c>
      <c r="H220" s="129" t="e">
        <f t="shared" si="28"/>
        <v>#REF!</v>
      </c>
      <c r="I220" s="93" t="e">
        <f t="shared" si="26"/>
        <v>#REF!</v>
      </c>
      <c r="AN220" s="73" t="e">
        <f t="shared" si="24"/>
        <v>#REF!</v>
      </c>
      <c r="AO220" s="73" t="e">
        <f t="shared" si="27"/>
        <v>#REF!</v>
      </c>
      <c r="AQ220" s="411" t="e">
        <f t="shared" si="25"/>
        <v>#REF!</v>
      </c>
    </row>
    <row r="221" spans="1:43" s="64" customFormat="1" ht="18.75">
      <c r="A221" s="125"/>
      <c r="B221" s="183" t="s">
        <v>446</v>
      </c>
      <c r="C221" s="181" t="s">
        <v>476</v>
      </c>
      <c r="D221" s="128">
        <v>1638.83</v>
      </c>
      <c r="E221" s="704">
        <v>1851.818</v>
      </c>
      <c r="F221" s="226">
        <v>1851.818</v>
      </c>
      <c r="G221" s="189">
        <v>2037</v>
      </c>
      <c r="H221" s="129">
        <f t="shared" si="28"/>
        <v>112.99634495341189</v>
      </c>
      <c r="I221" s="93">
        <f t="shared" si="26"/>
        <v>100</v>
      </c>
      <c r="AN221" s="73">
        <f t="shared" si="24"/>
        <v>110.00001080019743</v>
      </c>
      <c r="AO221" s="73">
        <f t="shared" si="27"/>
        <v>112.99634495341189</v>
      </c>
      <c r="AQ221" s="411">
        <f t="shared" si="25"/>
        <v>110.00001080019743</v>
      </c>
    </row>
    <row r="222" spans="1:43" s="64" customFormat="1" ht="18.75" hidden="1">
      <c r="A222" s="125"/>
      <c r="B222" s="184" t="s">
        <v>265</v>
      </c>
      <c r="C222" s="136" t="s">
        <v>477</v>
      </c>
      <c r="D222" s="151"/>
      <c r="E222" s="677" t="e">
        <f>#REF!</f>
        <v>#REF!</v>
      </c>
      <c r="F222" s="199">
        <v>0</v>
      </c>
      <c r="G222" s="196"/>
      <c r="H222" s="129" t="e">
        <f t="shared" si="28"/>
        <v>#DIV/0!</v>
      </c>
      <c r="I222" s="93" t="e">
        <f t="shared" si="26"/>
        <v>#REF!</v>
      </c>
      <c r="AN222" s="73" t="e">
        <f t="shared" si="24"/>
        <v>#DIV/0!</v>
      </c>
      <c r="AO222" s="73" t="e">
        <f t="shared" si="27"/>
        <v>#DIV/0!</v>
      </c>
      <c r="AQ222" s="411" t="e">
        <f t="shared" si="25"/>
        <v>#DIV/0!</v>
      </c>
    </row>
    <row r="223" spans="1:43" s="64" customFormat="1" ht="18.75" hidden="1">
      <c r="A223" s="125"/>
      <c r="B223" s="183" t="s">
        <v>266</v>
      </c>
      <c r="C223" s="136" t="s">
        <v>477</v>
      </c>
      <c r="D223" s="151"/>
      <c r="E223" s="677" t="e">
        <f>#REF!</f>
        <v>#REF!</v>
      </c>
      <c r="F223" s="199">
        <v>0</v>
      </c>
      <c r="G223" s="196"/>
      <c r="H223" s="129" t="e">
        <f t="shared" si="28"/>
        <v>#DIV/0!</v>
      </c>
      <c r="I223" s="93" t="e">
        <f t="shared" si="26"/>
        <v>#REF!</v>
      </c>
      <c r="AN223" s="73" t="e">
        <f t="shared" si="24"/>
        <v>#DIV/0!</v>
      </c>
      <c r="AO223" s="73" t="e">
        <f t="shared" si="27"/>
        <v>#DIV/0!</v>
      </c>
      <c r="AQ223" s="411" t="e">
        <f t="shared" si="25"/>
        <v>#DIV/0!</v>
      </c>
    </row>
    <row r="224" spans="1:43" s="64" customFormat="1" ht="18.75" hidden="1">
      <c r="A224" s="125"/>
      <c r="B224" s="183" t="s">
        <v>267</v>
      </c>
      <c r="C224" s="181" t="s">
        <v>478</v>
      </c>
      <c r="D224" s="151"/>
      <c r="E224" s="677" t="e">
        <f>#REF!</f>
        <v>#REF!</v>
      </c>
      <c r="F224" s="199">
        <v>0</v>
      </c>
      <c r="G224" s="196"/>
      <c r="H224" s="129" t="e">
        <f t="shared" si="28"/>
        <v>#DIV/0!</v>
      </c>
      <c r="I224" s="93" t="e">
        <f t="shared" si="26"/>
        <v>#REF!</v>
      </c>
      <c r="AN224" s="73" t="e">
        <f t="shared" si="24"/>
        <v>#DIV/0!</v>
      </c>
      <c r="AO224" s="73" t="e">
        <f t="shared" si="27"/>
        <v>#DIV/0!</v>
      </c>
      <c r="AQ224" s="411" t="e">
        <f t="shared" si="25"/>
        <v>#DIV/0!</v>
      </c>
    </row>
    <row r="225" spans="1:43" s="64" customFormat="1" ht="15.75">
      <c r="A225" s="60" t="s">
        <v>78</v>
      </c>
      <c r="B225" s="111" t="s">
        <v>120</v>
      </c>
      <c r="C225" s="134"/>
      <c r="D225" s="135"/>
      <c r="E225" s="594"/>
      <c r="F225" s="192"/>
      <c r="G225" s="192"/>
      <c r="H225" s="129"/>
      <c r="I225" s="93"/>
      <c r="AN225" s="73"/>
      <c r="AO225" s="73"/>
      <c r="AQ225" s="411" t="e">
        <f t="shared" si="25"/>
        <v>#DIV/0!</v>
      </c>
    </row>
    <row r="226" spans="1:43" s="64" customFormat="1" ht="15.75">
      <c r="A226" s="60">
        <v>1</v>
      </c>
      <c r="B226" s="111" t="s">
        <v>268</v>
      </c>
      <c r="C226" s="134"/>
      <c r="D226" s="151"/>
      <c r="E226" s="680"/>
      <c r="F226" s="199"/>
      <c r="G226" s="199"/>
      <c r="H226" s="129"/>
      <c r="I226" s="93"/>
      <c r="AN226" s="73"/>
      <c r="AO226" s="73"/>
      <c r="AQ226" s="411" t="e">
        <f t="shared" si="25"/>
        <v>#DIV/0!</v>
      </c>
    </row>
    <row r="227" spans="1:44" s="64" customFormat="1" ht="15.75">
      <c r="A227" s="136"/>
      <c r="B227" s="89" t="s">
        <v>269</v>
      </c>
      <c r="C227" s="136" t="s">
        <v>12</v>
      </c>
      <c r="D227" s="103">
        <v>995.851</v>
      </c>
      <c r="E227" s="705">
        <v>1090.389</v>
      </c>
      <c r="F227" s="223">
        <v>1067.589</v>
      </c>
      <c r="G227" s="207">
        <f>F227*109.4/100</f>
        <v>1167.942366</v>
      </c>
      <c r="H227" s="129">
        <f>F227/D227*100</f>
        <v>107.20368810193493</v>
      </c>
      <c r="I227" s="93">
        <f t="shared" si="26"/>
        <v>97.90900311723615</v>
      </c>
      <c r="AN227" s="84">
        <f t="shared" si="24"/>
        <v>109.4</v>
      </c>
      <c r="AO227" s="73">
        <f>F227/D227*100</f>
        <v>107.20368810193493</v>
      </c>
      <c r="AQ227" s="411">
        <f t="shared" si="25"/>
        <v>109.4</v>
      </c>
      <c r="AR227" s="83" t="e">
        <f>#REF!/#REF!*100</f>
        <v>#REF!</v>
      </c>
    </row>
    <row r="228" spans="1:45" s="64" customFormat="1" ht="15.75">
      <c r="A228" s="136"/>
      <c r="B228" s="89" t="s">
        <v>270</v>
      </c>
      <c r="C228" s="136" t="s">
        <v>12</v>
      </c>
      <c r="D228" s="185">
        <v>1573.444</v>
      </c>
      <c r="E228" s="404">
        <v>1724.995</v>
      </c>
      <c r="F228" s="224">
        <v>1704.995</v>
      </c>
      <c r="G228" s="207">
        <f>F228*109.5/100</f>
        <v>1866.9695249999997</v>
      </c>
      <c r="H228" s="129">
        <f>F228/D228*100</f>
        <v>108.36070428944404</v>
      </c>
      <c r="I228" s="93">
        <f t="shared" si="26"/>
        <v>98.84057634949667</v>
      </c>
      <c r="AN228" s="84">
        <f t="shared" si="24"/>
        <v>109.5</v>
      </c>
      <c r="AO228" s="73">
        <f>F228/D228*100</f>
        <v>108.36070428944404</v>
      </c>
      <c r="AQ228" s="411">
        <f t="shared" si="25"/>
        <v>109.5</v>
      </c>
      <c r="AR228" s="83">
        <f>G228/F228*100</f>
        <v>109.5</v>
      </c>
      <c r="AS228" s="83"/>
    </row>
    <row r="229" spans="1:43" s="64" customFormat="1" ht="31.5">
      <c r="A229" s="60">
        <v>2</v>
      </c>
      <c r="B229" s="107" t="s">
        <v>271</v>
      </c>
      <c r="C229" s="108" t="s">
        <v>12</v>
      </c>
      <c r="D229" s="109">
        <f>D230+D231</f>
        <v>601.3</v>
      </c>
      <c r="E229" s="670">
        <f>E230+E231</f>
        <v>655.42</v>
      </c>
      <c r="F229" s="188">
        <v>652.42</v>
      </c>
      <c r="G229" s="188">
        <f>G230</f>
        <v>724.24</v>
      </c>
      <c r="H229" s="129">
        <f>F229/D229*100</f>
        <v>108.50157991019458</v>
      </c>
      <c r="I229" s="93">
        <f t="shared" si="26"/>
        <v>99.54227823380428</v>
      </c>
      <c r="AN229" s="73">
        <f t="shared" si="24"/>
        <v>111.008246221759</v>
      </c>
      <c r="AO229" s="73">
        <f>F229/D229*100</f>
        <v>108.50157991019458</v>
      </c>
      <c r="AQ229" s="411">
        <f t="shared" si="25"/>
        <v>111.008246221759</v>
      </c>
    </row>
    <row r="230" spans="1:45" s="64" customFormat="1" ht="15.75">
      <c r="A230" s="60"/>
      <c r="B230" s="127" t="s">
        <v>272</v>
      </c>
      <c r="C230" s="90" t="str">
        <f>C228</f>
        <v>Tỷ đồng</v>
      </c>
      <c r="D230" s="128">
        <v>601.3</v>
      </c>
      <c r="E230" s="404">
        <v>655.42</v>
      </c>
      <c r="F230" s="189">
        <v>652.42</v>
      </c>
      <c r="G230" s="189">
        <v>724.24</v>
      </c>
      <c r="H230" s="129">
        <f>F230/D230*100</f>
        <v>108.50157991019458</v>
      </c>
      <c r="I230" s="93">
        <f t="shared" si="26"/>
        <v>99.54227823380428</v>
      </c>
      <c r="AN230" s="73">
        <f t="shared" si="24"/>
        <v>111.008246221759</v>
      </c>
      <c r="AO230" s="73">
        <f>F230/D230*100</f>
        <v>108.50157991019458</v>
      </c>
      <c r="AQ230" s="411">
        <f t="shared" si="25"/>
        <v>111.008246221759</v>
      </c>
      <c r="AR230" s="64" t="e">
        <f>#REF!/#REF!*100</f>
        <v>#REF!</v>
      </c>
      <c r="AS230" s="300" t="e">
        <f>#REF!-#REF!</f>
        <v>#REF!</v>
      </c>
    </row>
    <row r="231" spans="1:43" s="64" customFormat="1" ht="15.75">
      <c r="A231" s="60"/>
      <c r="B231" s="127" t="s">
        <v>273</v>
      </c>
      <c r="C231" s="90" t="str">
        <f>C228</f>
        <v>Tỷ đồng</v>
      </c>
      <c r="D231" s="128"/>
      <c r="E231" s="404"/>
      <c r="F231" s="189"/>
      <c r="G231" s="189"/>
      <c r="H231" s="129"/>
      <c r="I231" s="93"/>
      <c r="AQ231" s="411" t="e">
        <f t="shared" si="25"/>
        <v>#DIV/0!</v>
      </c>
    </row>
    <row r="232" spans="1:43" s="64" customFormat="1" ht="15.75">
      <c r="A232" s="60" t="s">
        <v>113</v>
      </c>
      <c r="B232" s="153" t="s">
        <v>274</v>
      </c>
      <c r="C232" s="136"/>
      <c r="D232" s="151"/>
      <c r="E232" s="680"/>
      <c r="F232" s="211"/>
      <c r="G232" s="211"/>
      <c r="H232" s="129"/>
      <c r="I232" s="93"/>
      <c r="AQ232" s="411" t="e">
        <f t="shared" si="25"/>
        <v>#DIV/0!</v>
      </c>
    </row>
    <row r="233" spans="1:43" s="64" customFormat="1" ht="15.75">
      <c r="A233" s="60">
        <v>1</v>
      </c>
      <c r="B233" s="153" t="s">
        <v>275</v>
      </c>
      <c r="C233" s="108" t="s">
        <v>112</v>
      </c>
      <c r="D233" s="135"/>
      <c r="E233" s="594"/>
      <c r="F233" s="192"/>
      <c r="G233" s="192"/>
      <c r="H233" s="129"/>
      <c r="I233" s="93"/>
      <c r="AQ233" s="411" t="e">
        <f t="shared" si="25"/>
        <v>#DIV/0!</v>
      </c>
    </row>
    <row r="234" spans="1:43" s="64" customFormat="1" ht="15.75" hidden="1">
      <c r="A234" s="60"/>
      <c r="B234" s="127" t="s">
        <v>272</v>
      </c>
      <c r="C234" s="90" t="s">
        <v>112</v>
      </c>
      <c r="D234" s="151"/>
      <c r="E234" s="680"/>
      <c r="F234" s="199"/>
      <c r="G234" s="199"/>
      <c r="H234" s="129"/>
      <c r="I234" s="93"/>
      <c r="AQ234" s="411" t="e">
        <f t="shared" si="25"/>
        <v>#DIV/0!</v>
      </c>
    </row>
    <row r="235" spans="1:43" s="64" customFormat="1" ht="15.75" hidden="1">
      <c r="A235" s="60"/>
      <c r="B235" s="127" t="s">
        <v>273</v>
      </c>
      <c r="C235" s="90" t="s">
        <v>112</v>
      </c>
      <c r="D235" s="151"/>
      <c r="E235" s="680"/>
      <c r="F235" s="199"/>
      <c r="G235" s="199"/>
      <c r="H235" s="129"/>
      <c r="I235" s="93"/>
      <c r="AQ235" s="411" t="e">
        <f t="shared" si="25"/>
        <v>#DIV/0!</v>
      </c>
    </row>
    <row r="236" spans="1:43" s="64" customFormat="1" ht="15.75">
      <c r="A236" s="60"/>
      <c r="B236" s="111" t="s">
        <v>98</v>
      </c>
      <c r="C236" s="90"/>
      <c r="D236" s="151"/>
      <c r="E236" s="680"/>
      <c r="F236" s="199"/>
      <c r="G236" s="199"/>
      <c r="H236" s="129"/>
      <c r="I236" s="93"/>
      <c r="AQ236" s="411" t="e">
        <f t="shared" si="25"/>
        <v>#DIV/0!</v>
      </c>
    </row>
    <row r="237" spans="1:43" s="64" customFormat="1" ht="18.75" hidden="1">
      <c r="A237" s="186"/>
      <c r="B237" s="95" t="s">
        <v>276</v>
      </c>
      <c r="C237" s="90" t="s">
        <v>479</v>
      </c>
      <c r="D237" s="151"/>
      <c r="E237" s="680"/>
      <c r="F237" s="199"/>
      <c r="G237" s="199"/>
      <c r="H237" s="129"/>
      <c r="I237" s="93"/>
      <c r="AQ237" s="411" t="e">
        <f t="shared" si="25"/>
        <v>#DIV/0!</v>
      </c>
    </row>
    <row r="238" spans="1:43" s="85" customFormat="1" ht="18.75" hidden="1">
      <c r="A238" s="186"/>
      <c r="B238" s="95" t="s">
        <v>277</v>
      </c>
      <c r="C238" s="90" t="s">
        <v>479</v>
      </c>
      <c r="D238" s="151"/>
      <c r="E238" s="680"/>
      <c r="F238" s="199"/>
      <c r="G238" s="199"/>
      <c r="H238" s="129"/>
      <c r="I238" s="93"/>
      <c r="AQ238" s="411" t="e">
        <f t="shared" si="25"/>
        <v>#DIV/0!</v>
      </c>
    </row>
    <row r="239" spans="1:43" s="85" customFormat="1" ht="18.75" hidden="1">
      <c r="A239" s="186"/>
      <c r="B239" s="95" t="s">
        <v>278</v>
      </c>
      <c r="C239" s="90" t="s">
        <v>479</v>
      </c>
      <c r="D239" s="151"/>
      <c r="E239" s="680"/>
      <c r="F239" s="199"/>
      <c r="G239" s="199"/>
      <c r="H239" s="129"/>
      <c r="I239" s="93"/>
      <c r="AQ239" s="411" t="e">
        <f t="shared" si="25"/>
        <v>#DIV/0!</v>
      </c>
    </row>
    <row r="240" spans="1:43" s="86" customFormat="1" ht="18.75" hidden="1">
      <c r="A240" s="186"/>
      <c r="B240" s="95" t="s">
        <v>101</v>
      </c>
      <c r="C240" s="90" t="s">
        <v>479</v>
      </c>
      <c r="D240" s="151"/>
      <c r="E240" s="680"/>
      <c r="F240" s="199"/>
      <c r="G240" s="199"/>
      <c r="H240" s="129"/>
      <c r="I240" s="93"/>
      <c r="AQ240" s="411" t="e">
        <f t="shared" si="25"/>
        <v>#DIV/0!</v>
      </c>
    </row>
    <row r="241" spans="1:43" s="86" customFormat="1" ht="31.5" hidden="1">
      <c r="A241" s="186"/>
      <c r="B241" s="95" t="s">
        <v>279</v>
      </c>
      <c r="C241" s="90" t="s">
        <v>479</v>
      </c>
      <c r="D241" s="151"/>
      <c r="E241" s="680"/>
      <c r="F241" s="199"/>
      <c r="G241" s="199"/>
      <c r="H241" s="129"/>
      <c r="I241" s="93"/>
      <c r="AQ241" s="411" t="e">
        <f t="shared" si="25"/>
        <v>#DIV/0!</v>
      </c>
    </row>
    <row r="242" spans="1:43" s="87" customFormat="1" ht="18.75" hidden="1">
      <c r="A242" s="186"/>
      <c r="B242" s="95" t="s">
        <v>280</v>
      </c>
      <c r="C242" s="90" t="s">
        <v>479</v>
      </c>
      <c r="D242" s="151"/>
      <c r="E242" s="680"/>
      <c r="F242" s="199"/>
      <c r="G242" s="199"/>
      <c r="H242" s="129"/>
      <c r="I242" s="93"/>
      <c r="AQ242" s="411" t="e">
        <f t="shared" si="25"/>
        <v>#DIV/0!</v>
      </c>
    </row>
    <row r="243" spans="1:43" s="87" customFormat="1" ht="31.5" hidden="1">
      <c r="A243" s="186"/>
      <c r="B243" s="95" t="s">
        <v>281</v>
      </c>
      <c r="C243" s="90" t="s">
        <v>479</v>
      </c>
      <c r="D243" s="151"/>
      <c r="E243" s="680"/>
      <c r="F243" s="199"/>
      <c r="G243" s="199"/>
      <c r="H243" s="129"/>
      <c r="I243" s="93"/>
      <c r="AQ243" s="411" t="e">
        <f t="shared" si="25"/>
        <v>#DIV/0!</v>
      </c>
    </row>
    <row r="244" spans="1:43" s="87" customFormat="1" ht="18.75" hidden="1">
      <c r="A244" s="186"/>
      <c r="B244" s="95" t="s">
        <v>282</v>
      </c>
      <c r="C244" s="90" t="s">
        <v>479</v>
      </c>
      <c r="D244" s="151"/>
      <c r="E244" s="680"/>
      <c r="F244" s="199"/>
      <c r="G244" s="199"/>
      <c r="H244" s="129"/>
      <c r="I244" s="93"/>
      <c r="AQ244" s="411" t="e">
        <f t="shared" si="25"/>
        <v>#DIV/0!</v>
      </c>
    </row>
    <row r="245" spans="1:43" s="17" customFormat="1" ht="18.75" hidden="1">
      <c r="A245" s="186"/>
      <c r="B245" s="95" t="s">
        <v>283</v>
      </c>
      <c r="C245" s="90" t="s">
        <v>479</v>
      </c>
      <c r="D245" s="151"/>
      <c r="E245" s="680"/>
      <c r="F245" s="199"/>
      <c r="G245" s="199"/>
      <c r="H245" s="129"/>
      <c r="I245" s="93"/>
      <c r="AQ245" s="411" t="e">
        <f t="shared" si="25"/>
        <v>#DIV/0!</v>
      </c>
    </row>
    <row r="246" spans="1:43" s="17" customFormat="1" ht="18.75" hidden="1">
      <c r="A246" s="186"/>
      <c r="B246" s="95" t="s">
        <v>102</v>
      </c>
      <c r="C246" s="90" t="s">
        <v>479</v>
      </c>
      <c r="D246" s="151"/>
      <c r="E246" s="680"/>
      <c r="F246" s="199"/>
      <c r="G246" s="199"/>
      <c r="H246" s="129"/>
      <c r="I246" s="93"/>
      <c r="AQ246" s="411" t="e">
        <f t="shared" si="25"/>
        <v>#DIV/0!</v>
      </c>
    </row>
    <row r="247" spans="1:43" s="17" customFormat="1" ht="18.75" hidden="1">
      <c r="A247" s="186"/>
      <c r="B247" s="95" t="s">
        <v>103</v>
      </c>
      <c r="C247" s="90" t="s">
        <v>479</v>
      </c>
      <c r="D247" s="151"/>
      <c r="E247" s="680"/>
      <c r="F247" s="199"/>
      <c r="G247" s="199"/>
      <c r="H247" s="129"/>
      <c r="I247" s="93"/>
      <c r="AQ247" s="411" t="e">
        <f t="shared" si="25"/>
        <v>#DIV/0!</v>
      </c>
    </row>
    <row r="248" spans="1:43" s="17" customFormat="1" ht="15.75">
      <c r="A248" s="186">
        <v>2</v>
      </c>
      <c r="B248" s="187" t="s">
        <v>284</v>
      </c>
      <c r="C248" s="108" t="s">
        <v>112</v>
      </c>
      <c r="D248" s="135"/>
      <c r="E248" s="594"/>
      <c r="F248" s="192"/>
      <c r="G248" s="192"/>
      <c r="H248" s="129"/>
      <c r="I248" s="93"/>
      <c r="AQ248" s="411" t="e">
        <f t="shared" si="25"/>
        <v>#DIV/0!</v>
      </c>
    </row>
    <row r="249" spans="1:43" s="87" customFormat="1" ht="15.75" hidden="1">
      <c r="A249" s="186"/>
      <c r="B249" s="127" t="s">
        <v>272</v>
      </c>
      <c r="C249" s="90" t="s">
        <v>112</v>
      </c>
      <c r="D249" s="151"/>
      <c r="E249" s="680"/>
      <c r="F249" s="199"/>
      <c r="G249" s="199"/>
      <c r="H249" s="129"/>
      <c r="I249" s="93"/>
      <c r="AQ249" s="411" t="e">
        <f t="shared" si="25"/>
        <v>#DIV/0!</v>
      </c>
    </row>
    <row r="250" spans="1:43" s="64" customFormat="1" ht="15.75" hidden="1">
      <c r="A250" s="186"/>
      <c r="B250" s="127" t="s">
        <v>273</v>
      </c>
      <c r="C250" s="90" t="s">
        <v>112</v>
      </c>
      <c r="D250" s="151"/>
      <c r="E250" s="680"/>
      <c r="F250" s="199"/>
      <c r="G250" s="199"/>
      <c r="H250" s="129"/>
      <c r="I250" s="93"/>
      <c r="AQ250" s="411" t="e">
        <f t="shared" si="25"/>
        <v>#DIV/0!</v>
      </c>
    </row>
    <row r="251" spans="1:43" s="58" customFormat="1" ht="15.75">
      <c r="A251" s="60"/>
      <c r="B251" s="111" t="s">
        <v>34</v>
      </c>
      <c r="C251" s="90"/>
      <c r="D251" s="151"/>
      <c r="E251" s="680"/>
      <c r="F251" s="199"/>
      <c r="G251" s="199"/>
      <c r="H251" s="129"/>
      <c r="I251" s="93"/>
      <c r="AQ251" s="411" t="e">
        <f t="shared" si="25"/>
        <v>#DIV/0!</v>
      </c>
    </row>
    <row r="252" spans="1:43" s="94" customFormat="1" ht="21.75" customHeight="1" hidden="1">
      <c r="A252" s="88"/>
      <c r="B252" s="89" t="s">
        <v>104</v>
      </c>
      <c r="C252" s="90" t="s">
        <v>479</v>
      </c>
      <c r="D252" s="91"/>
      <c r="E252" s="706"/>
      <c r="F252" s="91"/>
      <c r="G252" s="91"/>
      <c r="H252" s="92"/>
      <c r="I252" s="93"/>
      <c r="AQ252" s="411" t="e">
        <f t="shared" si="25"/>
        <v>#DIV/0!</v>
      </c>
    </row>
    <row r="253" spans="1:43" s="94" customFormat="1" ht="21.75" customHeight="1" hidden="1">
      <c r="A253" s="88"/>
      <c r="B253" s="89" t="s">
        <v>285</v>
      </c>
      <c r="C253" s="90" t="s">
        <v>479</v>
      </c>
      <c r="D253" s="91"/>
      <c r="E253" s="706"/>
      <c r="F253" s="91"/>
      <c r="G253" s="91"/>
      <c r="H253" s="92"/>
      <c r="I253" s="93"/>
      <c r="AQ253" s="411" t="e">
        <f t="shared" si="25"/>
        <v>#DIV/0!</v>
      </c>
    </row>
    <row r="254" spans="1:43" s="94" customFormat="1" ht="21.75" customHeight="1" hidden="1">
      <c r="A254" s="88"/>
      <c r="B254" s="89" t="s">
        <v>105</v>
      </c>
      <c r="C254" s="90" t="s">
        <v>479</v>
      </c>
      <c r="D254" s="91"/>
      <c r="E254" s="706"/>
      <c r="F254" s="91"/>
      <c r="G254" s="91"/>
      <c r="H254" s="92"/>
      <c r="I254" s="93"/>
      <c r="AQ254" s="411" t="e">
        <f t="shared" si="25"/>
        <v>#DIV/0!</v>
      </c>
    </row>
    <row r="255" spans="1:43" s="94" customFormat="1" ht="21.75" customHeight="1" hidden="1">
      <c r="A255" s="88"/>
      <c r="B255" s="89" t="s">
        <v>106</v>
      </c>
      <c r="C255" s="90" t="s">
        <v>479</v>
      </c>
      <c r="D255" s="91"/>
      <c r="E255" s="706"/>
      <c r="F255" s="91"/>
      <c r="G255" s="91"/>
      <c r="H255" s="92"/>
      <c r="I255" s="93"/>
      <c r="AQ255" s="411" t="e">
        <f t="shared" si="25"/>
        <v>#DIV/0!</v>
      </c>
    </row>
    <row r="256" spans="1:43" s="94" customFormat="1" ht="21.75" customHeight="1" hidden="1">
      <c r="A256" s="88"/>
      <c r="B256" s="89" t="s">
        <v>107</v>
      </c>
      <c r="C256" s="90" t="s">
        <v>479</v>
      </c>
      <c r="D256" s="91"/>
      <c r="E256" s="706"/>
      <c r="F256" s="91"/>
      <c r="G256" s="91"/>
      <c r="H256" s="92"/>
      <c r="I256" s="93"/>
      <c r="AQ256" s="411" t="e">
        <f t="shared" si="25"/>
        <v>#DIV/0!</v>
      </c>
    </row>
    <row r="257" spans="1:43" s="94" customFormat="1" ht="21.75" customHeight="1" hidden="1">
      <c r="A257" s="88"/>
      <c r="B257" s="95" t="s">
        <v>279</v>
      </c>
      <c r="C257" s="90" t="s">
        <v>479</v>
      </c>
      <c r="D257" s="91"/>
      <c r="E257" s="706"/>
      <c r="F257" s="91"/>
      <c r="G257" s="91"/>
      <c r="H257" s="92"/>
      <c r="I257" s="93"/>
      <c r="AQ257" s="411" t="e">
        <f t="shared" si="25"/>
        <v>#DIV/0!</v>
      </c>
    </row>
    <row r="258" spans="1:43" s="94" customFormat="1" ht="21.75" customHeight="1" hidden="1">
      <c r="A258" s="88"/>
      <c r="B258" s="95" t="s">
        <v>280</v>
      </c>
      <c r="C258" s="90" t="s">
        <v>479</v>
      </c>
      <c r="D258" s="91"/>
      <c r="E258" s="706"/>
      <c r="F258" s="91"/>
      <c r="G258" s="91"/>
      <c r="H258" s="92"/>
      <c r="I258" s="93"/>
      <c r="AQ258" s="411" t="e">
        <f t="shared" si="25"/>
        <v>#DIV/0!</v>
      </c>
    </row>
    <row r="259" spans="1:43" s="94" customFormat="1" ht="21.75" customHeight="1" hidden="1">
      <c r="A259" s="88"/>
      <c r="B259" s="89" t="s">
        <v>110</v>
      </c>
      <c r="C259" s="90" t="s">
        <v>479</v>
      </c>
      <c r="D259" s="91"/>
      <c r="E259" s="706"/>
      <c r="F259" s="91"/>
      <c r="G259" s="91"/>
      <c r="H259" s="92"/>
      <c r="I259" s="93"/>
      <c r="AQ259" s="411" t="e">
        <f t="shared" si="25"/>
        <v>#DIV/0!</v>
      </c>
    </row>
    <row r="260" spans="1:43" s="94" customFormat="1" ht="21.75" customHeight="1" hidden="1">
      <c r="A260" s="88"/>
      <c r="B260" s="89" t="s">
        <v>286</v>
      </c>
      <c r="C260" s="90" t="s">
        <v>479</v>
      </c>
      <c r="D260" s="91"/>
      <c r="E260" s="706"/>
      <c r="F260" s="91"/>
      <c r="G260" s="91"/>
      <c r="H260" s="92"/>
      <c r="I260" s="93"/>
      <c r="AQ260" s="411" t="e">
        <f t="shared" si="25"/>
        <v>#DIV/0!</v>
      </c>
    </row>
    <row r="261" spans="1:43" s="94" customFormat="1" ht="21.75" customHeight="1" hidden="1">
      <c r="A261" s="88"/>
      <c r="B261" s="89" t="s">
        <v>108</v>
      </c>
      <c r="C261" s="90" t="s">
        <v>479</v>
      </c>
      <c r="D261" s="91"/>
      <c r="E261" s="706"/>
      <c r="F261" s="91"/>
      <c r="G261" s="91"/>
      <c r="H261" s="92"/>
      <c r="I261" s="93"/>
      <c r="AQ261" s="411" t="e">
        <f t="shared" si="25"/>
        <v>#DIV/0!</v>
      </c>
    </row>
    <row r="262" spans="1:43" s="94" customFormat="1" ht="21.75" customHeight="1" hidden="1">
      <c r="A262" s="88"/>
      <c r="B262" s="89" t="s">
        <v>109</v>
      </c>
      <c r="C262" s="90" t="s">
        <v>479</v>
      </c>
      <c r="D262" s="91"/>
      <c r="E262" s="706"/>
      <c r="F262" s="91"/>
      <c r="G262" s="91"/>
      <c r="H262" s="92"/>
      <c r="I262" s="93"/>
      <c r="AQ262" s="411" t="e">
        <f t="shared" si="25"/>
        <v>#DIV/0!</v>
      </c>
    </row>
    <row r="263" spans="1:43" s="94" customFormat="1" ht="21.75" customHeight="1" hidden="1">
      <c r="A263" s="88"/>
      <c r="B263" s="89" t="s">
        <v>111</v>
      </c>
      <c r="C263" s="90" t="s">
        <v>479</v>
      </c>
      <c r="D263" s="91"/>
      <c r="E263" s="706"/>
      <c r="F263" s="91"/>
      <c r="G263" s="91"/>
      <c r="H263" s="92"/>
      <c r="I263" s="93"/>
      <c r="AQ263" s="411" t="e">
        <f t="shared" si="25"/>
        <v>#DIV/0!</v>
      </c>
    </row>
    <row r="264" spans="1:43" s="97" customFormat="1" ht="15.75" hidden="1">
      <c r="A264" s="96"/>
      <c r="C264" s="98"/>
      <c r="D264" s="21"/>
      <c r="E264" s="707"/>
      <c r="F264" s="17"/>
      <c r="G264" s="17"/>
      <c r="H264" s="17"/>
      <c r="AQ264" s="411" t="e">
        <f t="shared" si="25"/>
        <v>#DIV/0!</v>
      </c>
    </row>
    <row r="265" spans="1:43" s="97" customFormat="1" ht="15.75" hidden="1">
      <c r="A265" s="96"/>
      <c r="C265" s="98"/>
      <c r="D265" s="98"/>
      <c r="E265" s="666"/>
      <c r="AQ265" s="411" t="e">
        <f t="shared" si="25"/>
        <v>#DIV/0!</v>
      </c>
    </row>
    <row r="266" spans="1:43" s="97" customFormat="1" ht="15.75" hidden="1">
      <c r="A266" s="96"/>
      <c r="C266" s="98"/>
      <c r="D266" s="98"/>
      <c r="E266" s="666"/>
      <c r="AQ266" s="411" t="e">
        <f aca="true" t="shared" si="29" ref="AQ266:AQ329">G266/F266*100</f>
        <v>#DIV/0!</v>
      </c>
    </row>
    <row r="267" spans="1:43" s="97" customFormat="1" ht="15.75" hidden="1">
      <c r="A267" s="96"/>
      <c r="C267" s="98"/>
      <c r="D267" s="98"/>
      <c r="E267" s="666"/>
      <c r="AQ267" s="411" t="e">
        <f t="shared" si="29"/>
        <v>#DIV/0!</v>
      </c>
    </row>
    <row r="268" spans="1:43" s="97" customFormat="1" ht="15.75" hidden="1">
      <c r="A268" s="96"/>
      <c r="C268" s="98"/>
      <c r="D268" s="98"/>
      <c r="E268" s="666"/>
      <c r="AQ268" s="411" t="e">
        <f t="shared" si="29"/>
        <v>#DIV/0!</v>
      </c>
    </row>
    <row r="269" spans="1:43" s="97" customFormat="1" ht="15.75" hidden="1">
      <c r="A269" s="96"/>
      <c r="C269" s="98"/>
      <c r="D269" s="98"/>
      <c r="E269" s="666"/>
      <c r="AQ269" s="411" t="e">
        <f t="shared" si="29"/>
        <v>#DIV/0!</v>
      </c>
    </row>
    <row r="270" spans="1:43" s="97" customFormat="1" ht="15.75" hidden="1">
      <c r="A270" s="96"/>
      <c r="C270" s="98"/>
      <c r="D270" s="98"/>
      <c r="E270" s="666"/>
      <c r="AQ270" s="411" t="e">
        <f t="shared" si="29"/>
        <v>#DIV/0!</v>
      </c>
    </row>
    <row r="271" spans="1:43" s="97" customFormat="1" ht="15.75" hidden="1">
      <c r="A271" s="96"/>
      <c r="C271" s="98"/>
      <c r="D271" s="98"/>
      <c r="E271" s="666"/>
      <c r="AQ271" s="411" t="e">
        <f t="shared" si="29"/>
        <v>#DIV/0!</v>
      </c>
    </row>
    <row r="272" spans="1:43" s="97" customFormat="1" ht="15.75" hidden="1">
      <c r="A272" s="96"/>
      <c r="C272" s="98"/>
      <c r="D272" s="98"/>
      <c r="E272" s="666"/>
      <c r="AQ272" s="411" t="e">
        <f t="shared" si="29"/>
        <v>#DIV/0!</v>
      </c>
    </row>
    <row r="273" spans="1:43" s="97" customFormat="1" ht="15.75" hidden="1">
      <c r="A273" s="96"/>
      <c r="C273" s="98"/>
      <c r="D273" s="98"/>
      <c r="E273" s="666"/>
      <c r="AQ273" s="411" t="e">
        <f t="shared" si="29"/>
        <v>#DIV/0!</v>
      </c>
    </row>
    <row r="274" spans="1:43" s="97" customFormat="1" ht="15.75" hidden="1">
      <c r="A274" s="96"/>
      <c r="C274" s="98"/>
      <c r="D274" s="98"/>
      <c r="E274" s="666"/>
      <c r="AQ274" s="411" t="e">
        <f t="shared" si="29"/>
        <v>#DIV/0!</v>
      </c>
    </row>
    <row r="275" spans="1:43" s="97" customFormat="1" ht="15.75" hidden="1">
      <c r="A275" s="96"/>
      <c r="C275" s="98"/>
      <c r="D275" s="98"/>
      <c r="E275" s="666"/>
      <c r="AQ275" s="411" t="e">
        <f t="shared" si="29"/>
        <v>#DIV/0!</v>
      </c>
    </row>
    <row r="276" spans="1:43" s="97" customFormat="1" ht="15.75" hidden="1">
      <c r="A276" s="96"/>
      <c r="C276" s="98"/>
      <c r="D276" s="98"/>
      <c r="E276" s="666"/>
      <c r="AQ276" s="411" t="e">
        <f t="shared" si="29"/>
        <v>#DIV/0!</v>
      </c>
    </row>
    <row r="277" spans="1:43" s="97" customFormat="1" ht="15.75" hidden="1">
      <c r="A277" s="96"/>
      <c r="C277" s="98"/>
      <c r="D277" s="98"/>
      <c r="E277" s="666"/>
      <c r="AQ277" s="411" t="e">
        <f t="shared" si="29"/>
        <v>#DIV/0!</v>
      </c>
    </row>
    <row r="278" spans="1:43" s="97" customFormat="1" ht="15.75" hidden="1">
      <c r="A278" s="96"/>
      <c r="C278" s="98"/>
      <c r="D278" s="98"/>
      <c r="E278" s="666"/>
      <c r="AQ278" s="411" t="e">
        <f t="shared" si="29"/>
        <v>#DIV/0!</v>
      </c>
    </row>
    <row r="279" spans="1:43" s="97" customFormat="1" ht="15.75" hidden="1">
      <c r="A279" s="96"/>
      <c r="C279" s="98"/>
      <c r="D279" s="98"/>
      <c r="E279" s="666"/>
      <c r="AQ279" s="411" t="e">
        <f t="shared" si="29"/>
        <v>#DIV/0!</v>
      </c>
    </row>
    <row r="280" spans="1:43" s="97" customFormat="1" ht="15.75" hidden="1">
      <c r="A280" s="96"/>
      <c r="C280" s="98"/>
      <c r="D280" s="98"/>
      <c r="E280" s="666"/>
      <c r="AQ280" s="411" t="e">
        <f t="shared" si="29"/>
        <v>#DIV/0!</v>
      </c>
    </row>
    <row r="281" spans="1:43" s="97" customFormat="1" ht="15.75" hidden="1">
      <c r="A281" s="96"/>
      <c r="C281" s="98"/>
      <c r="D281" s="98"/>
      <c r="E281" s="666"/>
      <c r="AQ281" s="411" t="e">
        <f t="shared" si="29"/>
        <v>#DIV/0!</v>
      </c>
    </row>
    <row r="282" spans="1:43" s="97" customFormat="1" ht="15.75" hidden="1">
      <c r="A282" s="96"/>
      <c r="C282" s="98"/>
      <c r="D282" s="98"/>
      <c r="E282" s="666"/>
      <c r="AQ282" s="411" t="e">
        <f t="shared" si="29"/>
        <v>#DIV/0!</v>
      </c>
    </row>
    <row r="283" spans="1:43" s="97" customFormat="1" ht="15.75" hidden="1">
      <c r="A283" s="96"/>
      <c r="C283" s="98"/>
      <c r="D283" s="98"/>
      <c r="E283" s="666"/>
      <c r="AQ283" s="411" t="e">
        <f t="shared" si="29"/>
        <v>#DIV/0!</v>
      </c>
    </row>
    <row r="284" spans="1:43" s="97" customFormat="1" ht="15.75" hidden="1">
      <c r="A284" s="96"/>
      <c r="C284" s="98"/>
      <c r="D284" s="98"/>
      <c r="E284" s="666"/>
      <c r="AQ284" s="411" t="e">
        <f t="shared" si="29"/>
        <v>#DIV/0!</v>
      </c>
    </row>
    <row r="285" spans="1:43" s="97" customFormat="1" ht="15.75" hidden="1">
      <c r="A285" s="96"/>
      <c r="C285" s="98"/>
      <c r="D285" s="98"/>
      <c r="E285" s="666"/>
      <c r="AQ285" s="411" t="e">
        <f t="shared" si="29"/>
        <v>#DIV/0!</v>
      </c>
    </row>
    <row r="286" spans="1:43" s="97" customFormat="1" ht="15.75" hidden="1">
      <c r="A286" s="96"/>
      <c r="C286" s="98"/>
      <c r="D286" s="98"/>
      <c r="E286" s="666"/>
      <c r="AQ286" s="411" t="e">
        <f t="shared" si="29"/>
        <v>#DIV/0!</v>
      </c>
    </row>
    <row r="287" spans="1:43" s="97" customFormat="1" ht="15.75" hidden="1">
      <c r="A287" s="96"/>
      <c r="C287" s="98"/>
      <c r="D287" s="98"/>
      <c r="E287" s="666"/>
      <c r="AQ287" s="411" t="e">
        <f t="shared" si="29"/>
        <v>#DIV/0!</v>
      </c>
    </row>
    <row r="288" spans="1:43" s="97" customFormat="1" ht="15.75" hidden="1">
      <c r="A288" s="96"/>
      <c r="C288" s="98"/>
      <c r="D288" s="98"/>
      <c r="E288" s="666"/>
      <c r="AQ288" s="411" t="e">
        <f t="shared" si="29"/>
        <v>#DIV/0!</v>
      </c>
    </row>
    <row r="289" spans="1:43" s="97" customFormat="1" ht="15.75" hidden="1">
      <c r="A289" s="96"/>
      <c r="C289" s="98"/>
      <c r="D289" s="98"/>
      <c r="E289" s="666"/>
      <c r="AQ289" s="411" t="e">
        <f t="shared" si="29"/>
        <v>#DIV/0!</v>
      </c>
    </row>
    <row r="290" spans="1:43" s="97" customFormat="1" ht="15.75" hidden="1">
      <c r="A290" s="96"/>
      <c r="C290" s="98"/>
      <c r="D290" s="98"/>
      <c r="E290" s="666"/>
      <c r="AQ290" s="411" t="e">
        <f t="shared" si="29"/>
        <v>#DIV/0!</v>
      </c>
    </row>
    <row r="291" spans="1:43" s="97" customFormat="1" ht="15.75" hidden="1">
      <c r="A291" s="96"/>
      <c r="C291" s="98"/>
      <c r="D291" s="98"/>
      <c r="E291" s="666"/>
      <c r="AQ291" s="411" t="e">
        <f t="shared" si="29"/>
        <v>#DIV/0!</v>
      </c>
    </row>
    <row r="292" spans="1:43" s="97" customFormat="1" ht="15.75" hidden="1">
      <c r="A292" s="96"/>
      <c r="C292" s="98"/>
      <c r="D292" s="98"/>
      <c r="E292" s="666"/>
      <c r="AQ292" s="411" t="e">
        <f t="shared" si="29"/>
        <v>#DIV/0!</v>
      </c>
    </row>
    <row r="293" spans="1:43" s="97" customFormat="1" ht="15.75" hidden="1">
      <c r="A293" s="96"/>
      <c r="C293" s="98"/>
      <c r="D293" s="98"/>
      <c r="E293" s="666"/>
      <c r="AQ293" s="411" t="e">
        <f t="shared" si="29"/>
        <v>#DIV/0!</v>
      </c>
    </row>
    <row r="294" spans="1:43" s="97" customFormat="1" ht="15.75" hidden="1">
      <c r="A294" s="96"/>
      <c r="C294" s="98"/>
      <c r="D294" s="98"/>
      <c r="E294" s="666"/>
      <c r="AQ294" s="411" t="e">
        <f t="shared" si="29"/>
        <v>#DIV/0!</v>
      </c>
    </row>
    <row r="295" spans="1:43" s="97" customFormat="1" ht="15.75" hidden="1">
      <c r="A295" s="96"/>
      <c r="C295" s="98"/>
      <c r="D295" s="98"/>
      <c r="E295" s="666"/>
      <c r="AQ295" s="411" t="e">
        <f t="shared" si="29"/>
        <v>#DIV/0!</v>
      </c>
    </row>
    <row r="296" spans="1:43" s="97" customFormat="1" ht="15.75" hidden="1">
      <c r="A296" s="96"/>
      <c r="C296" s="98"/>
      <c r="D296" s="98"/>
      <c r="E296" s="666"/>
      <c r="AQ296" s="411" t="e">
        <f t="shared" si="29"/>
        <v>#DIV/0!</v>
      </c>
    </row>
    <row r="297" spans="1:43" s="97" customFormat="1" ht="15.75" hidden="1">
      <c r="A297" s="96"/>
      <c r="C297" s="98"/>
      <c r="D297" s="98"/>
      <c r="E297" s="666"/>
      <c r="AQ297" s="411" t="e">
        <f t="shared" si="29"/>
        <v>#DIV/0!</v>
      </c>
    </row>
    <row r="298" spans="1:43" s="97" customFormat="1" ht="15.75" hidden="1">
      <c r="A298" s="96"/>
      <c r="C298" s="98"/>
      <c r="D298" s="98"/>
      <c r="E298" s="666"/>
      <c r="AQ298" s="411" t="e">
        <f t="shared" si="29"/>
        <v>#DIV/0!</v>
      </c>
    </row>
    <row r="299" spans="1:43" s="97" customFormat="1" ht="15.75" hidden="1">
      <c r="A299" s="96"/>
      <c r="C299" s="98"/>
      <c r="D299" s="98"/>
      <c r="E299" s="666"/>
      <c r="AQ299" s="411" t="e">
        <f t="shared" si="29"/>
        <v>#DIV/0!</v>
      </c>
    </row>
    <row r="300" spans="1:43" s="97" customFormat="1" ht="15.75" hidden="1">
      <c r="A300" s="96"/>
      <c r="C300" s="98"/>
      <c r="D300" s="98"/>
      <c r="E300" s="666"/>
      <c r="AQ300" s="411" t="e">
        <f t="shared" si="29"/>
        <v>#DIV/0!</v>
      </c>
    </row>
    <row r="301" spans="1:43" s="97" customFormat="1" ht="15.75" hidden="1">
      <c r="A301" s="96"/>
      <c r="C301" s="98"/>
      <c r="D301" s="98"/>
      <c r="E301" s="666"/>
      <c r="AQ301" s="411" t="e">
        <f t="shared" si="29"/>
        <v>#DIV/0!</v>
      </c>
    </row>
    <row r="302" spans="1:43" s="97" customFormat="1" ht="15.75" hidden="1">
      <c r="A302" s="96"/>
      <c r="C302" s="98"/>
      <c r="D302" s="98"/>
      <c r="E302" s="666"/>
      <c r="AQ302" s="411" t="e">
        <f t="shared" si="29"/>
        <v>#DIV/0!</v>
      </c>
    </row>
    <row r="303" spans="1:43" s="97" customFormat="1" ht="15.75" hidden="1">
      <c r="A303" s="96"/>
      <c r="C303" s="98"/>
      <c r="D303" s="98"/>
      <c r="E303" s="666"/>
      <c r="AQ303" s="411" t="e">
        <f t="shared" si="29"/>
        <v>#DIV/0!</v>
      </c>
    </row>
    <row r="304" spans="1:43" s="97" customFormat="1" ht="15.75" hidden="1">
      <c r="A304" s="96"/>
      <c r="C304" s="98"/>
      <c r="D304" s="98"/>
      <c r="E304" s="666"/>
      <c r="AQ304" s="411" t="e">
        <f t="shared" si="29"/>
        <v>#DIV/0!</v>
      </c>
    </row>
    <row r="305" spans="1:43" s="97" customFormat="1" ht="15.75" hidden="1">
      <c r="A305" s="96"/>
      <c r="C305" s="98"/>
      <c r="D305" s="98"/>
      <c r="E305" s="666"/>
      <c r="AQ305" s="411" t="e">
        <f t="shared" si="29"/>
        <v>#DIV/0!</v>
      </c>
    </row>
    <row r="306" spans="1:43" s="97" customFormat="1" ht="15.75" hidden="1">
      <c r="A306" s="96"/>
      <c r="C306" s="98"/>
      <c r="D306" s="98"/>
      <c r="E306" s="666"/>
      <c r="AQ306" s="411" t="e">
        <f t="shared" si="29"/>
        <v>#DIV/0!</v>
      </c>
    </row>
    <row r="307" spans="1:43" s="97" customFormat="1" ht="15.75" hidden="1">
      <c r="A307" s="96"/>
      <c r="C307" s="98"/>
      <c r="D307" s="98"/>
      <c r="E307" s="666"/>
      <c r="AQ307" s="411" t="e">
        <f t="shared" si="29"/>
        <v>#DIV/0!</v>
      </c>
    </row>
    <row r="308" spans="1:43" s="97" customFormat="1" ht="15.75" hidden="1">
      <c r="A308" s="96"/>
      <c r="C308" s="98"/>
      <c r="D308" s="98"/>
      <c r="E308" s="666"/>
      <c r="AQ308" s="411" t="e">
        <f t="shared" si="29"/>
        <v>#DIV/0!</v>
      </c>
    </row>
    <row r="309" spans="1:43" s="97" customFormat="1" ht="15.75" hidden="1">
      <c r="A309" s="96"/>
      <c r="C309" s="98"/>
      <c r="D309" s="98"/>
      <c r="E309" s="666"/>
      <c r="AQ309" s="411" t="e">
        <f t="shared" si="29"/>
        <v>#DIV/0!</v>
      </c>
    </row>
    <row r="310" spans="1:43" s="97" customFormat="1" ht="15.75" hidden="1">
      <c r="A310" s="96"/>
      <c r="C310" s="98"/>
      <c r="D310" s="98"/>
      <c r="E310" s="666"/>
      <c r="AQ310" s="411" t="e">
        <f t="shared" si="29"/>
        <v>#DIV/0!</v>
      </c>
    </row>
    <row r="311" spans="1:43" s="97" customFormat="1" ht="15.75" hidden="1">
      <c r="A311" s="96"/>
      <c r="C311" s="98"/>
      <c r="D311" s="98"/>
      <c r="E311" s="666"/>
      <c r="AQ311" s="411" t="e">
        <f t="shared" si="29"/>
        <v>#DIV/0!</v>
      </c>
    </row>
    <row r="312" spans="1:43" s="97" customFormat="1" ht="15.75" hidden="1">
      <c r="A312" s="96"/>
      <c r="C312" s="98"/>
      <c r="D312" s="98"/>
      <c r="E312" s="666"/>
      <c r="AQ312" s="411" t="e">
        <f t="shared" si="29"/>
        <v>#DIV/0!</v>
      </c>
    </row>
    <row r="313" spans="1:43" s="97" customFormat="1" ht="15.75" hidden="1">
      <c r="A313" s="96"/>
      <c r="C313" s="98"/>
      <c r="D313" s="98"/>
      <c r="E313" s="666"/>
      <c r="AQ313" s="411" t="e">
        <f t="shared" si="29"/>
        <v>#DIV/0!</v>
      </c>
    </row>
    <row r="314" spans="1:43" s="97" customFormat="1" ht="15.75" hidden="1">
      <c r="A314" s="96"/>
      <c r="C314" s="98"/>
      <c r="D314" s="98"/>
      <c r="E314" s="666"/>
      <c r="AQ314" s="411" t="e">
        <f t="shared" si="29"/>
        <v>#DIV/0!</v>
      </c>
    </row>
    <row r="315" spans="1:43" s="97" customFormat="1" ht="15.75" hidden="1">
      <c r="A315" s="96"/>
      <c r="C315" s="98"/>
      <c r="D315" s="98"/>
      <c r="E315" s="666"/>
      <c r="AQ315" s="411" t="e">
        <f t="shared" si="29"/>
        <v>#DIV/0!</v>
      </c>
    </row>
    <row r="316" spans="1:43" s="97" customFormat="1" ht="15.75" hidden="1">
      <c r="A316" s="96"/>
      <c r="C316" s="98"/>
      <c r="D316" s="98"/>
      <c r="E316" s="666"/>
      <c r="AQ316" s="411" t="e">
        <f t="shared" si="29"/>
        <v>#DIV/0!</v>
      </c>
    </row>
    <row r="317" spans="1:43" s="97" customFormat="1" ht="15.75" hidden="1">
      <c r="A317" s="96"/>
      <c r="C317" s="98"/>
      <c r="D317" s="98"/>
      <c r="E317" s="666"/>
      <c r="AQ317" s="411" t="e">
        <f t="shared" si="29"/>
        <v>#DIV/0!</v>
      </c>
    </row>
    <row r="318" spans="1:43" s="97" customFormat="1" ht="15.75" hidden="1">
      <c r="A318" s="96"/>
      <c r="C318" s="98"/>
      <c r="D318" s="98"/>
      <c r="E318" s="666"/>
      <c r="AQ318" s="411" t="e">
        <f t="shared" si="29"/>
        <v>#DIV/0!</v>
      </c>
    </row>
    <row r="319" spans="1:43" s="97" customFormat="1" ht="15.75" hidden="1">
      <c r="A319" s="96"/>
      <c r="C319" s="98"/>
      <c r="D319" s="98"/>
      <c r="E319" s="666"/>
      <c r="AQ319" s="411" t="e">
        <f t="shared" si="29"/>
        <v>#DIV/0!</v>
      </c>
    </row>
    <row r="320" spans="1:43" s="97" customFormat="1" ht="15.75" hidden="1">
      <c r="A320" s="96"/>
      <c r="C320" s="98"/>
      <c r="D320" s="98"/>
      <c r="E320" s="666"/>
      <c r="AQ320" s="411" t="e">
        <f t="shared" si="29"/>
        <v>#DIV/0!</v>
      </c>
    </row>
    <row r="321" spans="1:43" s="97" customFormat="1" ht="15.75" hidden="1">
      <c r="A321" s="96"/>
      <c r="C321" s="98"/>
      <c r="D321" s="98"/>
      <c r="E321" s="666"/>
      <c r="AQ321" s="411" t="e">
        <f t="shared" si="29"/>
        <v>#DIV/0!</v>
      </c>
    </row>
    <row r="322" spans="1:43" s="97" customFormat="1" ht="15.75" hidden="1">
      <c r="A322" s="96"/>
      <c r="C322" s="98"/>
      <c r="D322" s="98"/>
      <c r="E322" s="666"/>
      <c r="AQ322" s="411" t="e">
        <f t="shared" si="29"/>
        <v>#DIV/0!</v>
      </c>
    </row>
    <row r="323" spans="1:43" s="97" customFormat="1" ht="15.75" hidden="1">
      <c r="A323" s="96"/>
      <c r="C323" s="98"/>
      <c r="D323" s="98"/>
      <c r="E323" s="666"/>
      <c r="AQ323" s="411" t="e">
        <f t="shared" si="29"/>
        <v>#DIV/0!</v>
      </c>
    </row>
    <row r="324" spans="1:43" s="97" customFormat="1" ht="15.75" hidden="1">
      <c r="A324" s="96"/>
      <c r="C324" s="98"/>
      <c r="D324" s="98"/>
      <c r="E324" s="666"/>
      <c r="AQ324" s="411" t="e">
        <f t="shared" si="29"/>
        <v>#DIV/0!</v>
      </c>
    </row>
    <row r="325" spans="1:43" s="97" customFormat="1" ht="15.75" hidden="1">
      <c r="A325" s="96"/>
      <c r="C325" s="98"/>
      <c r="D325" s="98"/>
      <c r="E325" s="666"/>
      <c r="AQ325" s="411" t="e">
        <f t="shared" si="29"/>
        <v>#DIV/0!</v>
      </c>
    </row>
    <row r="326" spans="1:43" s="97" customFormat="1" ht="15.75" hidden="1">
      <c r="A326" s="96"/>
      <c r="C326" s="98"/>
      <c r="D326" s="98"/>
      <c r="E326" s="666"/>
      <c r="AQ326" s="411" t="e">
        <f t="shared" si="29"/>
        <v>#DIV/0!</v>
      </c>
    </row>
    <row r="327" spans="1:43" s="97" customFormat="1" ht="15.75" hidden="1">
      <c r="A327" s="96"/>
      <c r="C327" s="98"/>
      <c r="D327" s="98"/>
      <c r="E327" s="666"/>
      <c r="AQ327" s="411" t="e">
        <f t="shared" si="29"/>
        <v>#DIV/0!</v>
      </c>
    </row>
    <row r="328" spans="1:43" s="97" customFormat="1" ht="15.75" hidden="1">
      <c r="A328" s="96"/>
      <c r="C328" s="98"/>
      <c r="D328" s="98"/>
      <c r="E328" s="666"/>
      <c r="AQ328" s="411" t="e">
        <f t="shared" si="29"/>
        <v>#DIV/0!</v>
      </c>
    </row>
    <row r="329" spans="1:43" s="97" customFormat="1" ht="15.75" hidden="1">
      <c r="A329" s="96"/>
      <c r="C329" s="98"/>
      <c r="D329" s="98"/>
      <c r="E329" s="666"/>
      <c r="AQ329" s="411" t="e">
        <f t="shared" si="29"/>
        <v>#DIV/0!</v>
      </c>
    </row>
    <row r="330" spans="1:43" s="97" customFormat="1" ht="15.75" hidden="1">
      <c r="A330" s="96"/>
      <c r="C330" s="98"/>
      <c r="D330" s="98"/>
      <c r="E330" s="666"/>
      <c r="AQ330" s="411" t="e">
        <f aca="true" t="shared" si="30" ref="AQ330:AQ393">G330/F330*100</f>
        <v>#DIV/0!</v>
      </c>
    </row>
    <row r="331" spans="1:43" s="97" customFormat="1" ht="15.75" hidden="1">
      <c r="A331" s="96"/>
      <c r="C331" s="98"/>
      <c r="D331" s="98"/>
      <c r="E331" s="666"/>
      <c r="AQ331" s="411" t="e">
        <f t="shared" si="30"/>
        <v>#DIV/0!</v>
      </c>
    </row>
    <row r="332" spans="1:43" s="97" customFormat="1" ht="15.75" hidden="1">
      <c r="A332" s="96"/>
      <c r="C332" s="98"/>
      <c r="D332" s="98"/>
      <c r="E332" s="666"/>
      <c r="AQ332" s="411" t="e">
        <f t="shared" si="30"/>
        <v>#DIV/0!</v>
      </c>
    </row>
    <row r="333" spans="1:43" s="97" customFormat="1" ht="15.75" hidden="1">
      <c r="A333" s="96"/>
      <c r="C333" s="98"/>
      <c r="D333" s="98"/>
      <c r="E333" s="666"/>
      <c r="AQ333" s="411" t="e">
        <f t="shared" si="30"/>
        <v>#DIV/0!</v>
      </c>
    </row>
    <row r="334" spans="1:43" s="97" customFormat="1" ht="15.75" hidden="1">
      <c r="A334" s="96"/>
      <c r="C334" s="98"/>
      <c r="D334" s="98"/>
      <c r="E334" s="666"/>
      <c r="AQ334" s="411" t="e">
        <f t="shared" si="30"/>
        <v>#DIV/0!</v>
      </c>
    </row>
    <row r="335" spans="1:43" s="97" customFormat="1" ht="15.75" hidden="1">
      <c r="A335" s="96"/>
      <c r="C335" s="98"/>
      <c r="D335" s="98"/>
      <c r="E335" s="666"/>
      <c r="AQ335" s="411" t="e">
        <f t="shared" si="30"/>
        <v>#DIV/0!</v>
      </c>
    </row>
    <row r="336" spans="1:43" s="97" customFormat="1" ht="15.75" hidden="1">
      <c r="A336" s="96"/>
      <c r="C336" s="98"/>
      <c r="D336" s="98"/>
      <c r="E336" s="666"/>
      <c r="AQ336" s="411" t="e">
        <f t="shared" si="30"/>
        <v>#DIV/0!</v>
      </c>
    </row>
    <row r="337" spans="1:43" s="97" customFormat="1" ht="15.75" hidden="1">
      <c r="A337" s="96"/>
      <c r="C337" s="98"/>
      <c r="D337" s="98"/>
      <c r="E337" s="666"/>
      <c r="AQ337" s="411" t="e">
        <f t="shared" si="30"/>
        <v>#DIV/0!</v>
      </c>
    </row>
    <row r="338" spans="1:43" s="97" customFormat="1" ht="15.75" hidden="1">
      <c r="A338" s="96"/>
      <c r="C338" s="98"/>
      <c r="D338" s="98"/>
      <c r="E338" s="666"/>
      <c r="AQ338" s="411" t="e">
        <f t="shared" si="30"/>
        <v>#DIV/0!</v>
      </c>
    </row>
    <row r="339" spans="1:43" s="97" customFormat="1" ht="15.75" hidden="1">
      <c r="A339" s="96"/>
      <c r="C339" s="98"/>
      <c r="D339" s="98"/>
      <c r="E339" s="666"/>
      <c r="AQ339" s="411" t="e">
        <f t="shared" si="30"/>
        <v>#DIV/0!</v>
      </c>
    </row>
    <row r="340" spans="1:43" s="97" customFormat="1" ht="15.75" hidden="1">
      <c r="A340" s="96"/>
      <c r="C340" s="98"/>
      <c r="D340" s="98"/>
      <c r="E340" s="666"/>
      <c r="AQ340" s="411" t="e">
        <f t="shared" si="30"/>
        <v>#DIV/0!</v>
      </c>
    </row>
    <row r="341" spans="1:43" s="97" customFormat="1" ht="15.75" hidden="1">
      <c r="A341" s="96"/>
      <c r="C341" s="98"/>
      <c r="D341" s="98"/>
      <c r="E341" s="666"/>
      <c r="AQ341" s="411" t="e">
        <f t="shared" si="30"/>
        <v>#DIV/0!</v>
      </c>
    </row>
    <row r="342" spans="1:43" s="97" customFormat="1" ht="15.75" hidden="1">
      <c r="A342" s="96"/>
      <c r="C342" s="98"/>
      <c r="D342" s="98"/>
      <c r="E342" s="666"/>
      <c r="AQ342" s="411" t="e">
        <f t="shared" si="30"/>
        <v>#DIV/0!</v>
      </c>
    </row>
    <row r="343" spans="1:43" s="97" customFormat="1" ht="15.75" hidden="1">
      <c r="A343" s="96"/>
      <c r="C343" s="98"/>
      <c r="D343" s="98"/>
      <c r="E343" s="666"/>
      <c r="AQ343" s="411" t="e">
        <f t="shared" si="30"/>
        <v>#DIV/0!</v>
      </c>
    </row>
    <row r="344" spans="1:43" s="97" customFormat="1" ht="15.75" hidden="1">
      <c r="A344" s="96"/>
      <c r="C344" s="98"/>
      <c r="D344" s="98"/>
      <c r="E344" s="666"/>
      <c r="AQ344" s="411" t="e">
        <f t="shared" si="30"/>
        <v>#DIV/0!</v>
      </c>
    </row>
    <row r="345" spans="1:43" s="97" customFormat="1" ht="15.75" hidden="1">
      <c r="A345" s="96"/>
      <c r="C345" s="98"/>
      <c r="D345" s="98"/>
      <c r="E345" s="666"/>
      <c r="AQ345" s="411" t="e">
        <f t="shared" si="30"/>
        <v>#DIV/0!</v>
      </c>
    </row>
    <row r="346" spans="1:43" s="97" customFormat="1" ht="15.75" hidden="1">
      <c r="A346" s="96"/>
      <c r="C346" s="98"/>
      <c r="D346" s="98"/>
      <c r="E346" s="666"/>
      <c r="AQ346" s="411" t="e">
        <f t="shared" si="30"/>
        <v>#DIV/0!</v>
      </c>
    </row>
    <row r="347" spans="1:43" s="97" customFormat="1" ht="15.75" hidden="1">
      <c r="A347" s="96"/>
      <c r="C347" s="98"/>
      <c r="D347" s="98"/>
      <c r="E347" s="666"/>
      <c r="AQ347" s="411" t="e">
        <f t="shared" si="30"/>
        <v>#DIV/0!</v>
      </c>
    </row>
    <row r="348" spans="1:43" s="97" customFormat="1" ht="15.75" hidden="1">
      <c r="A348" s="96"/>
      <c r="C348" s="98"/>
      <c r="D348" s="98"/>
      <c r="E348" s="666"/>
      <c r="AQ348" s="411" t="e">
        <f t="shared" si="30"/>
        <v>#DIV/0!</v>
      </c>
    </row>
    <row r="349" spans="1:43" s="97" customFormat="1" ht="15.75" hidden="1">
      <c r="A349" s="96"/>
      <c r="C349" s="98"/>
      <c r="D349" s="98"/>
      <c r="E349" s="666"/>
      <c r="AQ349" s="411" t="e">
        <f t="shared" si="30"/>
        <v>#DIV/0!</v>
      </c>
    </row>
    <row r="350" spans="1:43" s="97" customFormat="1" ht="15.75" hidden="1">
      <c r="A350" s="96"/>
      <c r="C350" s="98"/>
      <c r="D350" s="98"/>
      <c r="E350" s="666"/>
      <c r="AQ350" s="411" t="e">
        <f t="shared" si="30"/>
        <v>#DIV/0!</v>
      </c>
    </row>
    <row r="351" spans="1:43" s="97" customFormat="1" ht="15.75" hidden="1">
      <c r="A351" s="96"/>
      <c r="C351" s="98"/>
      <c r="D351" s="98"/>
      <c r="E351" s="666"/>
      <c r="AQ351" s="411" t="e">
        <f t="shared" si="30"/>
        <v>#DIV/0!</v>
      </c>
    </row>
    <row r="352" spans="1:43" s="97" customFormat="1" ht="15.75" hidden="1">
      <c r="A352" s="96"/>
      <c r="C352" s="98"/>
      <c r="D352" s="98"/>
      <c r="E352" s="666"/>
      <c r="AQ352" s="411" t="e">
        <f t="shared" si="30"/>
        <v>#DIV/0!</v>
      </c>
    </row>
    <row r="353" spans="1:43" s="97" customFormat="1" ht="15.75" hidden="1">
      <c r="A353" s="96"/>
      <c r="C353" s="98"/>
      <c r="D353" s="98"/>
      <c r="E353" s="666"/>
      <c r="AQ353" s="411" t="e">
        <f t="shared" si="30"/>
        <v>#DIV/0!</v>
      </c>
    </row>
    <row r="354" spans="1:43" s="97" customFormat="1" ht="15.75" hidden="1">
      <c r="A354" s="96"/>
      <c r="C354" s="98"/>
      <c r="D354" s="98"/>
      <c r="E354" s="666"/>
      <c r="AQ354" s="411" t="e">
        <f t="shared" si="30"/>
        <v>#DIV/0!</v>
      </c>
    </row>
    <row r="355" spans="1:43" s="97" customFormat="1" ht="15.75" hidden="1">
      <c r="A355" s="96"/>
      <c r="C355" s="98"/>
      <c r="D355" s="98"/>
      <c r="E355" s="666"/>
      <c r="AQ355" s="411" t="e">
        <f t="shared" si="30"/>
        <v>#DIV/0!</v>
      </c>
    </row>
    <row r="356" spans="1:43" s="97" customFormat="1" ht="15.75" hidden="1">
      <c r="A356" s="96"/>
      <c r="C356" s="98"/>
      <c r="D356" s="98"/>
      <c r="E356" s="666"/>
      <c r="AQ356" s="411" t="e">
        <f t="shared" si="30"/>
        <v>#DIV/0!</v>
      </c>
    </row>
    <row r="357" spans="1:43" s="97" customFormat="1" ht="15.75" hidden="1">
      <c r="A357" s="96"/>
      <c r="C357" s="98"/>
      <c r="D357" s="98"/>
      <c r="E357" s="666"/>
      <c r="AQ357" s="411" t="e">
        <f t="shared" si="30"/>
        <v>#DIV/0!</v>
      </c>
    </row>
    <row r="358" spans="1:43" s="97" customFormat="1" ht="15.75" hidden="1">
      <c r="A358" s="96"/>
      <c r="C358" s="98"/>
      <c r="D358" s="98"/>
      <c r="E358" s="666"/>
      <c r="AQ358" s="411" t="e">
        <f t="shared" si="30"/>
        <v>#DIV/0!</v>
      </c>
    </row>
    <row r="359" spans="1:43" s="97" customFormat="1" ht="15.75" hidden="1">
      <c r="A359" s="96"/>
      <c r="C359" s="98"/>
      <c r="D359" s="98"/>
      <c r="E359" s="666"/>
      <c r="AQ359" s="411" t="e">
        <f t="shared" si="30"/>
        <v>#DIV/0!</v>
      </c>
    </row>
    <row r="360" spans="1:43" s="97" customFormat="1" ht="15.75" hidden="1">
      <c r="A360" s="96"/>
      <c r="C360" s="98"/>
      <c r="D360" s="98"/>
      <c r="E360" s="666"/>
      <c r="AQ360" s="411" t="e">
        <f t="shared" si="30"/>
        <v>#DIV/0!</v>
      </c>
    </row>
    <row r="361" spans="1:43" s="97" customFormat="1" ht="15.75" hidden="1">
      <c r="A361" s="96"/>
      <c r="C361" s="98"/>
      <c r="D361" s="98"/>
      <c r="E361" s="666"/>
      <c r="AQ361" s="411" t="e">
        <f t="shared" si="30"/>
        <v>#DIV/0!</v>
      </c>
    </row>
    <row r="362" spans="1:43" s="97" customFormat="1" ht="15.75" hidden="1">
      <c r="A362" s="96"/>
      <c r="C362" s="98"/>
      <c r="D362" s="98"/>
      <c r="E362" s="666"/>
      <c r="AQ362" s="411" t="e">
        <f t="shared" si="30"/>
        <v>#DIV/0!</v>
      </c>
    </row>
    <row r="363" spans="1:43" s="97" customFormat="1" ht="15.75" hidden="1">
      <c r="A363" s="96"/>
      <c r="C363" s="98"/>
      <c r="D363" s="98"/>
      <c r="E363" s="666"/>
      <c r="AQ363" s="411" t="e">
        <f t="shared" si="30"/>
        <v>#DIV/0!</v>
      </c>
    </row>
    <row r="364" spans="1:43" s="97" customFormat="1" ht="15.75" hidden="1">
      <c r="A364" s="96"/>
      <c r="C364" s="98"/>
      <c r="D364" s="98"/>
      <c r="E364" s="666"/>
      <c r="AQ364" s="411" t="e">
        <f t="shared" si="30"/>
        <v>#DIV/0!</v>
      </c>
    </row>
    <row r="365" spans="1:43" s="97" customFormat="1" ht="15.75" hidden="1">
      <c r="A365" s="96"/>
      <c r="C365" s="98"/>
      <c r="D365" s="98"/>
      <c r="E365" s="666"/>
      <c r="AQ365" s="411" t="e">
        <f t="shared" si="30"/>
        <v>#DIV/0!</v>
      </c>
    </row>
    <row r="366" spans="1:43" s="97" customFormat="1" ht="15.75" hidden="1">
      <c r="A366" s="96"/>
      <c r="C366" s="98"/>
      <c r="D366" s="98"/>
      <c r="E366" s="666"/>
      <c r="AQ366" s="411" t="e">
        <f t="shared" si="30"/>
        <v>#DIV/0!</v>
      </c>
    </row>
    <row r="367" spans="1:43" s="97" customFormat="1" ht="15.75" hidden="1">
      <c r="A367" s="96"/>
      <c r="C367" s="98"/>
      <c r="D367" s="98"/>
      <c r="E367" s="666"/>
      <c r="AQ367" s="411" t="e">
        <f t="shared" si="30"/>
        <v>#DIV/0!</v>
      </c>
    </row>
    <row r="368" spans="1:43" s="97" customFormat="1" ht="15.75" hidden="1">
      <c r="A368" s="96"/>
      <c r="C368" s="98"/>
      <c r="D368" s="98"/>
      <c r="E368" s="666"/>
      <c r="AQ368" s="411" t="e">
        <f t="shared" si="30"/>
        <v>#DIV/0!</v>
      </c>
    </row>
    <row r="369" spans="1:43" s="97" customFormat="1" ht="15.75" hidden="1">
      <c r="A369" s="96"/>
      <c r="C369" s="98"/>
      <c r="D369" s="98"/>
      <c r="E369" s="666"/>
      <c r="AQ369" s="411" t="e">
        <f t="shared" si="30"/>
        <v>#DIV/0!</v>
      </c>
    </row>
    <row r="370" spans="1:43" s="97" customFormat="1" ht="15.75" hidden="1">
      <c r="A370" s="96"/>
      <c r="C370" s="98"/>
      <c r="D370" s="98"/>
      <c r="E370" s="666"/>
      <c r="AQ370" s="411" t="e">
        <f t="shared" si="30"/>
        <v>#DIV/0!</v>
      </c>
    </row>
    <row r="371" spans="1:43" s="97" customFormat="1" ht="15.75" hidden="1">
      <c r="A371" s="96"/>
      <c r="C371" s="98"/>
      <c r="D371" s="98"/>
      <c r="E371" s="666"/>
      <c r="AQ371" s="411" t="e">
        <f t="shared" si="30"/>
        <v>#DIV/0!</v>
      </c>
    </row>
    <row r="372" spans="1:43" s="97" customFormat="1" ht="15.75" hidden="1">
      <c r="A372" s="96"/>
      <c r="C372" s="98"/>
      <c r="D372" s="98"/>
      <c r="E372" s="666"/>
      <c r="AQ372" s="411" t="e">
        <f t="shared" si="30"/>
        <v>#DIV/0!</v>
      </c>
    </row>
    <row r="373" spans="1:43" s="97" customFormat="1" ht="15.75" hidden="1">
      <c r="A373" s="96"/>
      <c r="C373" s="98"/>
      <c r="D373" s="98"/>
      <c r="E373" s="666"/>
      <c r="AQ373" s="411" t="e">
        <f t="shared" si="30"/>
        <v>#DIV/0!</v>
      </c>
    </row>
    <row r="374" spans="1:43" s="97" customFormat="1" ht="15.75" hidden="1">
      <c r="A374" s="96"/>
      <c r="C374" s="98"/>
      <c r="D374" s="98"/>
      <c r="E374" s="666"/>
      <c r="AQ374" s="411" t="e">
        <f t="shared" si="30"/>
        <v>#DIV/0!</v>
      </c>
    </row>
    <row r="375" spans="1:43" s="97" customFormat="1" ht="15.75" hidden="1">
      <c r="A375" s="96"/>
      <c r="C375" s="98"/>
      <c r="D375" s="98"/>
      <c r="E375" s="666"/>
      <c r="AQ375" s="411" t="e">
        <f t="shared" si="30"/>
        <v>#DIV/0!</v>
      </c>
    </row>
    <row r="376" spans="1:43" s="97" customFormat="1" ht="15.75" hidden="1">
      <c r="A376" s="96"/>
      <c r="C376" s="98"/>
      <c r="D376" s="98"/>
      <c r="E376" s="666"/>
      <c r="AQ376" s="411" t="e">
        <f t="shared" si="30"/>
        <v>#DIV/0!</v>
      </c>
    </row>
    <row r="377" spans="1:43" s="97" customFormat="1" ht="15.75" hidden="1">
      <c r="A377" s="96"/>
      <c r="C377" s="98"/>
      <c r="D377" s="98"/>
      <c r="E377" s="666"/>
      <c r="AQ377" s="411" t="e">
        <f t="shared" si="30"/>
        <v>#DIV/0!</v>
      </c>
    </row>
    <row r="378" spans="1:43" s="97" customFormat="1" ht="15.75" hidden="1">
      <c r="A378" s="96"/>
      <c r="C378" s="98"/>
      <c r="D378" s="98"/>
      <c r="E378" s="666"/>
      <c r="AQ378" s="411" t="e">
        <f t="shared" si="30"/>
        <v>#DIV/0!</v>
      </c>
    </row>
    <row r="379" spans="1:43" s="97" customFormat="1" ht="15.75" hidden="1">
      <c r="A379" s="96"/>
      <c r="C379" s="98"/>
      <c r="D379" s="98"/>
      <c r="E379" s="666"/>
      <c r="AQ379" s="411" t="e">
        <f t="shared" si="30"/>
        <v>#DIV/0!</v>
      </c>
    </row>
    <row r="380" spans="1:43" s="97" customFormat="1" ht="15.75" hidden="1">
      <c r="A380" s="96"/>
      <c r="C380" s="98"/>
      <c r="D380" s="98"/>
      <c r="E380" s="666"/>
      <c r="AQ380" s="411" t="e">
        <f t="shared" si="30"/>
        <v>#DIV/0!</v>
      </c>
    </row>
    <row r="381" spans="1:43" s="97" customFormat="1" ht="15.75" hidden="1">
      <c r="A381" s="96"/>
      <c r="C381" s="98"/>
      <c r="D381" s="98"/>
      <c r="E381" s="666"/>
      <c r="AQ381" s="411" t="e">
        <f t="shared" si="30"/>
        <v>#DIV/0!</v>
      </c>
    </row>
    <row r="382" spans="1:43" s="97" customFormat="1" ht="15.75" hidden="1">
      <c r="A382" s="96"/>
      <c r="C382" s="98"/>
      <c r="D382" s="98"/>
      <c r="E382" s="666"/>
      <c r="AQ382" s="411" t="e">
        <f t="shared" si="30"/>
        <v>#DIV/0!</v>
      </c>
    </row>
    <row r="383" spans="1:43" s="97" customFormat="1" ht="15.75" hidden="1">
      <c r="A383" s="96"/>
      <c r="C383" s="98"/>
      <c r="D383" s="98"/>
      <c r="E383" s="666"/>
      <c r="AQ383" s="411" t="e">
        <f t="shared" si="30"/>
        <v>#DIV/0!</v>
      </c>
    </row>
    <row r="384" spans="1:43" s="97" customFormat="1" ht="15.75" hidden="1">
      <c r="A384" s="96"/>
      <c r="C384" s="98"/>
      <c r="D384" s="98"/>
      <c r="E384" s="666"/>
      <c r="AQ384" s="411" t="e">
        <f t="shared" si="30"/>
        <v>#DIV/0!</v>
      </c>
    </row>
    <row r="385" spans="1:43" s="97" customFormat="1" ht="15.75" hidden="1">
      <c r="A385" s="96"/>
      <c r="C385" s="98"/>
      <c r="D385" s="98"/>
      <c r="E385" s="666"/>
      <c r="AQ385" s="411" t="e">
        <f t="shared" si="30"/>
        <v>#DIV/0!</v>
      </c>
    </row>
    <row r="386" spans="1:43" s="97" customFormat="1" ht="15.75" hidden="1">
      <c r="A386" s="96"/>
      <c r="C386" s="98"/>
      <c r="D386" s="98"/>
      <c r="E386" s="666"/>
      <c r="AQ386" s="411" t="e">
        <f t="shared" si="30"/>
        <v>#DIV/0!</v>
      </c>
    </row>
    <row r="387" spans="1:43" s="97" customFormat="1" ht="15.75" hidden="1">
      <c r="A387" s="96"/>
      <c r="C387" s="98"/>
      <c r="D387" s="98"/>
      <c r="E387" s="666"/>
      <c r="AQ387" s="411" t="e">
        <f t="shared" si="30"/>
        <v>#DIV/0!</v>
      </c>
    </row>
    <row r="388" spans="1:43" s="97" customFormat="1" ht="15.75" hidden="1">
      <c r="A388" s="96"/>
      <c r="C388" s="98"/>
      <c r="D388" s="98"/>
      <c r="E388" s="666"/>
      <c r="AQ388" s="411" t="e">
        <f t="shared" si="30"/>
        <v>#DIV/0!</v>
      </c>
    </row>
    <row r="389" spans="1:43" s="97" customFormat="1" ht="15.75" hidden="1">
      <c r="A389" s="96"/>
      <c r="C389" s="98"/>
      <c r="D389" s="98"/>
      <c r="E389" s="666"/>
      <c r="AQ389" s="411" t="e">
        <f t="shared" si="30"/>
        <v>#DIV/0!</v>
      </c>
    </row>
    <row r="390" spans="1:43" s="97" customFormat="1" ht="15.75" hidden="1">
      <c r="A390" s="96"/>
      <c r="C390" s="98"/>
      <c r="D390" s="98"/>
      <c r="E390" s="666"/>
      <c r="AQ390" s="411" t="e">
        <f t="shared" si="30"/>
        <v>#DIV/0!</v>
      </c>
    </row>
    <row r="391" spans="1:43" s="97" customFormat="1" ht="15.75" hidden="1">
      <c r="A391" s="96"/>
      <c r="C391" s="98"/>
      <c r="D391" s="98"/>
      <c r="E391" s="666"/>
      <c r="AQ391" s="411" t="e">
        <f t="shared" si="30"/>
        <v>#DIV/0!</v>
      </c>
    </row>
    <row r="392" spans="1:43" s="97" customFormat="1" ht="15.75" hidden="1">
      <c r="A392" s="96"/>
      <c r="C392" s="98"/>
      <c r="D392" s="98"/>
      <c r="E392" s="666"/>
      <c r="AQ392" s="411" t="e">
        <f t="shared" si="30"/>
        <v>#DIV/0!</v>
      </c>
    </row>
    <row r="393" spans="1:43" s="97" customFormat="1" ht="15.75" hidden="1">
      <c r="A393" s="96"/>
      <c r="C393" s="98"/>
      <c r="D393" s="98"/>
      <c r="E393" s="666"/>
      <c r="AQ393" s="411" t="e">
        <f t="shared" si="30"/>
        <v>#DIV/0!</v>
      </c>
    </row>
    <row r="394" spans="1:43" s="97" customFormat="1" ht="15.75" hidden="1">
      <c r="A394" s="96"/>
      <c r="C394" s="98"/>
      <c r="D394" s="98"/>
      <c r="E394" s="666"/>
      <c r="AQ394" s="411" t="e">
        <f aca="true" t="shared" si="31" ref="AQ394:AQ457">G394/F394*100</f>
        <v>#DIV/0!</v>
      </c>
    </row>
    <row r="395" spans="1:43" s="97" customFormat="1" ht="15.75" hidden="1">
      <c r="A395" s="96"/>
      <c r="C395" s="98"/>
      <c r="D395" s="98"/>
      <c r="E395" s="666"/>
      <c r="AQ395" s="411" t="e">
        <f t="shared" si="31"/>
        <v>#DIV/0!</v>
      </c>
    </row>
    <row r="396" spans="1:43" s="97" customFormat="1" ht="15.75" hidden="1">
      <c r="A396" s="96"/>
      <c r="C396" s="98"/>
      <c r="D396" s="98"/>
      <c r="E396" s="666"/>
      <c r="AQ396" s="411" t="e">
        <f t="shared" si="31"/>
        <v>#DIV/0!</v>
      </c>
    </row>
    <row r="397" spans="1:43" s="97" customFormat="1" ht="15.75" hidden="1">
      <c r="A397" s="96"/>
      <c r="C397" s="98"/>
      <c r="D397" s="98"/>
      <c r="E397" s="666"/>
      <c r="AQ397" s="411" t="e">
        <f t="shared" si="31"/>
        <v>#DIV/0!</v>
      </c>
    </row>
    <row r="398" spans="1:43" s="97" customFormat="1" ht="15.75" hidden="1">
      <c r="A398" s="96"/>
      <c r="C398" s="98"/>
      <c r="D398" s="98"/>
      <c r="E398" s="666"/>
      <c r="AQ398" s="411" t="e">
        <f t="shared" si="31"/>
        <v>#DIV/0!</v>
      </c>
    </row>
    <row r="399" spans="1:43" s="97" customFormat="1" ht="15.75" hidden="1">
      <c r="A399" s="96"/>
      <c r="C399" s="98"/>
      <c r="D399" s="98"/>
      <c r="E399" s="666"/>
      <c r="AQ399" s="411" t="e">
        <f t="shared" si="31"/>
        <v>#DIV/0!</v>
      </c>
    </row>
    <row r="400" spans="1:43" s="97" customFormat="1" ht="15.75" hidden="1">
      <c r="A400" s="96"/>
      <c r="C400" s="98"/>
      <c r="D400" s="98"/>
      <c r="E400" s="666"/>
      <c r="AQ400" s="411" t="e">
        <f t="shared" si="31"/>
        <v>#DIV/0!</v>
      </c>
    </row>
    <row r="401" spans="1:43" s="97" customFormat="1" ht="15.75" hidden="1">
      <c r="A401" s="96"/>
      <c r="C401" s="98"/>
      <c r="D401" s="98"/>
      <c r="E401" s="666"/>
      <c r="AQ401" s="411" t="e">
        <f t="shared" si="31"/>
        <v>#DIV/0!</v>
      </c>
    </row>
    <row r="402" spans="1:43" s="97" customFormat="1" ht="15.75" hidden="1">
      <c r="A402" s="96"/>
      <c r="C402" s="98"/>
      <c r="D402" s="98"/>
      <c r="E402" s="666"/>
      <c r="AQ402" s="411" t="e">
        <f t="shared" si="31"/>
        <v>#DIV/0!</v>
      </c>
    </row>
    <row r="403" spans="1:43" s="97" customFormat="1" ht="15.75" hidden="1">
      <c r="A403" s="96"/>
      <c r="C403" s="98"/>
      <c r="D403" s="98"/>
      <c r="E403" s="666"/>
      <c r="AQ403" s="411" t="e">
        <f t="shared" si="31"/>
        <v>#DIV/0!</v>
      </c>
    </row>
    <row r="404" spans="1:43" s="97" customFormat="1" ht="15.75" hidden="1">
      <c r="A404" s="96"/>
      <c r="C404" s="98"/>
      <c r="D404" s="98"/>
      <c r="E404" s="666"/>
      <c r="AQ404" s="411" t="e">
        <f t="shared" si="31"/>
        <v>#DIV/0!</v>
      </c>
    </row>
    <row r="405" spans="1:43" s="97" customFormat="1" ht="15.75" hidden="1">
      <c r="A405" s="96"/>
      <c r="C405" s="98"/>
      <c r="D405" s="98"/>
      <c r="E405" s="666"/>
      <c r="AQ405" s="411" t="e">
        <f t="shared" si="31"/>
        <v>#DIV/0!</v>
      </c>
    </row>
    <row r="406" spans="1:43" s="97" customFormat="1" ht="15.75" hidden="1">
      <c r="A406" s="96"/>
      <c r="C406" s="98"/>
      <c r="D406" s="98"/>
      <c r="E406" s="666"/>
      <c r="AQ406" s="411" t="e">
        <f t="shared" si="31"/>
        <v>#DIV/0!</v>
      </c>
    </row>
    <row r="407" spans="1:43" s="97" customFormat="1" ht="15.75" hidden="1">
      <c r="A407" s="96"/>
      <c r="C407" s="98"/>
      <c r="D407" s="98"/>
      <c r="E407" s="666"/>
      <c r="AQ407" s="411" t="e">
        <f t="shared" si="31"/>
        <v>#DIV/0!</v>
      </c>
    </row>
    <row r="408" spans="1:43" s="97" customFormat="1" ht="15.75" hidden="1">
      <c r="A408" s="96"/>
      <c r="C408" s="98"/>
      <c r="D408" s="98"/>
      <c r="E408" s="666"/>
      <c r="AQ408" s="411" t="e">
        <f t="shared" si="31"/>
        <v>#DIV/0!</v>
      </c>
    </row>
    <row r="409" spans="1:43" s="97" customFormat="1" ht="15.75" hidden="1">
      <c r="A409" s="96"/>
      <c r="C409" s="98"/>
      <c r="D409" s="98"/>
      <c r="E409" s="666"/>
      <c r="AQ409" s="411" t="e">
        <f t="shared" si="31"/>
        <v>#DIV/0!</v>
      </c>
    </row>
    <row r="410" spans="1:43" s="97" customFormat="1" ht="15.75" hidden="1">
      <c r="A410" s="96"/>
      <c r="C410" s="98"/>
      <c r="D410" s="98"/>
      <c r="E410" s="666"/>
      <c r="AQ410" s="411" t="e">
        <f t="shared" si="31"/>
        <v>#DIV/0!</v>
      </c>
    </row>
    <row r="411" spans="1:43" s="97" customFormat="1" ht="15.75" hidden="1">
      <c r="A411" s="96"/>
      <c r="C411" s="98"/>
      <c r="D411" s="98"/>
      <c r="E411" s="666"/>
      <c r="AQ411" s="411" t="e">
        <f t="shared" si="31"/>
        <v>#DIV/0!</v>
      </c>
    </row>
    <row r="412" spans="1:43" s="97" customFormat="1" ht="15.75" hidden="1">
      <c r="A412" s="96"/>
      <c r="C412" s="98"/>
      <c r="D412" s="98"/>
      <c r="E412" s="666"/>
      <c r="AQ412" s="411" t="e">
        <f t="shared" si="31"/>
        <v>#DIV/0!</v>
      </c>
    </row>
    <row r="413" spans="1:43" s="97" customFormat="1" ht="15.75" hidden="1">
      <c r="A413" s="96"/>
      <c r="C413" s="98"/>
      <c r="D413" s="98"/>
      <c r="E413" s="666"/>
      <c r="AQ413" s="411" t="e">
        <f t="shared" si="31"/>
        <v>#DIV/0!</v>
      </c>
    </row>
    <row r="414" spans="1:43" s="97" customFormat="1" ht="15.75" hidden="1">
      <c r="A414" s="96"/>
      <c r="C414" s="98"/>
      <c r="D414" s="98"/>
      <c r="E414" s="666"/>
      <c r="AQ414" s="411" t="e">
        <f t="shared" si="31"/>
        <v>#DIV/0!</v>
      </c>
    </row>
    <row r="415" spans="1:43" s="97" customFormat="1" ht="15.75" hidden="1">
      <c r="A415" s="96"/>
      <c r="C415" s="98"/>
      <c r="D415" s="98"/>
      <c r="E415" s="666"/>
      <c r="AQ415" s="411" t="e">
        <f t="shared" si="31"/>
        <v>#DIV/0!</v>
      </c>
    </row>
    <row r="416" spans="1:43" s="97" customFormat="1" ht="15.75" hidden="1">
      <c r="A416" s="96"/>
      <c r="C416" s="98"/>
      <c r="D416" s="98"/>
      <c r="E416" s="666"/>
      <c r="AQ416" s="411" t="e">
        <f t="shared" si="31"/>
        <v>#DIV/0!</v>
      </c>
    </row>
    <row r="417" spans="1:43" s="97" customFormat="1" ht="15.75" hidden="1">
      <c r="A417" s="96"/>
      <c r="C417" s="98"/>
      <c r="D417" s="98"/>
      <c r="E417" s="666"/>
      <c r="AQ417" s="411" t="e">
        <f t="shared" si="31"/>
        <v>#DIV/0!</v>
      </c>
    </row>
    <row r="418" spans="1:43" s="97" customFormat="1" ht="15.75" hidden="1">
      <c r="A418" s="96"/>
      <c r="C418" s="98"/>
      <c r="D418" s="98"/>
      <c r="E418" s="666"/>
      <c r="AQ418" s="411" t="e">
        <f t="shared" si="31"/>
        <v>#DIV/0!</v>
      </c>
    </row>
    <row r="419" spans="1:43" s="97" customFormat="1" ht="15.75" hidden="1">
      <c r="A419" s="96"/>
      <c r="C419" s="98"/>
      <c r="D419" s="98"/>
      <c r="E419" s="666"/>
      <c r="AQ419" s="411" t="e">
        <f t="shared" si="31"/>
        <v>#DIV/0!</v>
      </c>
    </row>
    <row r="420" spans="1:43" s="97" customFormat="1" ht="15.75" hidden="1">
      <c r="A420" s="96"/>
      <c r="C420" s="98"/>
      <c r="D420" s="98"/>
      <c r="E420" s="666"/>
      <c r="AQ420" s="411" t="e">
        <f t="shared" si="31"/>
        <v>#DIV/0!</v>
      </c>
    </row>
    <row r="421" spans="1:43" s="97" customFormat="1" ht="15.75" hidden="1">
      <c r="A421" s="96"/>
      <c r="C421" s="98"/>
      <c r="D421" s="98"/>
      <c r="E421" s="666"/>
      <c r="AQ421" s="411" t="e">
        <f t="shared" si="31"/>
        <v>#DIV/0!</v>
      </c>
    </row>
    <row r="422" spans="1:43" s="97" customFormat="1" ht="15.75" hidden="1">
      <c r="A422" s="96"/>
      <c r="C422" s="98"/>
      <c r="D422" s="98"/>
      <c r="E422" s="666"/>
      <c r="AQ422" s="411" t="e">
        <f t="shared" si="31"/>
        <v>#DIV/0!</v>
      </c>
    </row>
    <row r="423" spans="1:43" s="97" customFormat="1" ht="15.75" hidden="1">
      <c r="A423" s="96"/>
      <c r="C423" s="98"/>
      <c r="D423" s="98"/>
      <c r="E423" s="666"/>
      <c r="AQ423" s="411" t="e">
        <f t="shared" si="31"/>
        <v>#DIV/0!</v>
      </c>
    </row>
    <row r="424" spans="1:43" s="97" customFormat="1" ht="15.75" hidden="1">
      <c r="A424" s="96"/>
      <c r="C424" s="98"/>
      <c r="D424" s="98"/>
      <c r="E424" s="666"/>
      <c r="AQ424" s="411" t="e">
        <f t="shared" si="31"/>
        <v>#DIV/0!</v>
      </c>
    </row>
    <row r="425" spans="1:43" s="97" customFormat="1" ht="15.75" hidden="1">
      <c r="A425" s="96"/>
      <c r="C425" s="98"/>
      <c r="D425" s="98"/>
      <c r="E425" s="666"/>
      <c r="AQ425" s="411" t="e">
        <f t="shared" si="31"/>
        <v>#DIV/0!</v>
      </c>
    </row>
    <row r="426" spans="1:43" s="97" customFormat="1" ht="15.75" hidden="1">
      <c r="A426" s="96"/>
      <c r="C426" s="98"/>
      <c r="D426" s="98"/>
      <c r="E426" s="666"/>
      <c r="AQ426" s="411" t="e">
        <f t="shared" si="31"/>
        <v>#DIV/0!</v>
      </c>
    </row>
    <row r="427" spans="1:43" s="97" customFormat="1" ht="15.75" hidden="1">
      <c r="A427" s="96"/>
      <c r="C427" s="98"/>
      <c r="D427" s="98"/>
      <c r="E427" s="666"/>
      <c r="AQ427" s="411" t="e">
        <f t="shared" si="31"/>
        <v>#DIV/0!</v>
      </c>
    </row>
    <row r="428" spans="1:43" s="97" customFormat="1" ht="15.75" hidden="1">
      <c r="A428" s="96"/>
      <c r="C428" s="98"/>
      <c r="D428" s="98"/>
      <c r="E428" s="666"/>
      <c r="AQ428" s="411" t="e">
        <f t="shared" si="31"/>
        <v>#DIV/0!</v>
      </c>
    </row>
    <row r="429" spans="1:43" s="97" customFormat="1" ht="15.75" hidden="1">
      <c r="A429" s="96"/>
      <c r="C429" s="98"/>
      <c r="D429" s="98"/>
      <c r="E429" s="666"/>
      <c r="AQ429" s="411" t="e">
        <f t="shared" si="31"/>
        <v>#DIV/0!</v>
      </c>
    </row>
    <row r="430" spans="1:43" s="97" customFormat="1" ht="15.75" hidden="1">
      <c r="A430" s="96"/>
      <c r="C430" s="98"/>
      <c r="D430" s="98"/>
      <c r="E430" s="666"/>
      <c r="AQ430" s="411" t="e">
        <f t="shared" si="31"/>
        <v>#DIV/0!</v>
      </c>
    </row>
    <row r="431" spans="1:43" s="97" customFormat="1" ht="15.75" hidden="1">
      <c r="A431" s="96"/>
      <c r="C431" s="98"/>
      <c r="D431" s="98"/>
      <c r="E431" s="666"/>
      <c r="AQ431" s="411" t="e">
        <f t="shared" si="31"/>
        <v>#DIV/0!</v>
      </c>
    </row>
    <row r="432" spans="1:43" s="97" customFormat="1" ht="15.75" hidden="1">
      <c r="A432" s="96"/>
      <c r="C432" s="98"/>
      <c r="D432" s="98"/>
      <c r="E432" s="666"/>
      <c r="AQ432" s="411" t="e">
        <f t="shared" si="31"/>
        <v>#DIV/0!</v>
      </c>
    </row>
    <row r="433" spans="1:43" s="97" customFormat="1" ht="15.75" hidden="1">
      <c r="A433" s="96"/>
      <c r="C433" s="98"/>
      <c r="D433" s="98"/>
      <c r="E433" s="666"/>
      <c r="AQ433" s="411" t="e">
        <f t="shared" si="31"/>
        <v>#DIV/0!</v>
      </c>
    </row>
    <row r="434" spans="1:43" s="97" customFormat="1" ht="15.75" hidden="1">
      <c r="A434" s="96"/>
      <c r="C434" s="98"/>
      <c r="D434" s="98"/>
      <c r="E434" s="666"/>
      <c r="AQ434" s="411" t="e">
        <f t="shared" si="31"/>
        <v>#DIV/0!</v>
      </c>
    </row>
    <row r="435" spans="1:43" s="97" customFormat="1" ht="15.75" hidden="1">
      <c r="A435" s="96"/>
      <c r="C435" s="98"/>
      <c r="D435" s="98"/>
      <c r="E435" s="666"/>
      <c r="AQ435" s="411" t="e">
        <f t="shared" si="31"/>
        <v>#DIV/0!</v>
      </c>
    </row>
    <row r="436" spans="1:43" s="97" customFormat="1" ht="15.75" hidden="1">
      <c r="A436" s="96"/>
      <c r="C436" s="98"/>
      <c r="D436" s="98"/>
      <c r="E436" s="666"/>
      <c r="AQ436" s="411" t="e">
        <f t="shared" si="31"/>
        <v>#DIV/0!</v>
      </c>
    </row>
    <row r="437" spans="1:43" s="97" customFormat="1" ht="15.75" hidden="1">
      <c r="A437" s="96"/>
      <c r="C437" s="98"/>
      <c r="D437" s="98"/>
      <c r="E437" s="666"/>
      <c r="AQ437" s="411" t="e">
        <f t="shared" si="31"/>
        <v>#DIV/0!</v>
      </c>
    </row>
    <row r="438" spans="1:43" s="97" customFormat="1" ht="15.75" hidden="1">
      <c r="A438" s="96"/>
      <c r="C438" s="98"/>
      <c r="D438" s="98"/>
      <c r="E438" s="666"/>
      <c r="AQ438" s="411" t="e">
        <f t="shared" si="31"/>
        <v>#DIV/0!</v>
      </c>
    </row>
    <row r="439" spans="1:43" s="97" customFormat="1" ht="15.75" hidden="1">
      <c r="A439" s="96"/>
      <c r="C439" s="98"/>
      <c r="D439" s="98"/>
      <c r="E439" s="666"/>
      <c r="AQ439" s="411" t="e">
        <f t="shared" si="31"/>
        <v>#DIV/0!</v>
      </c>
    </row>
    <row r="440" spans="1:43" s="97" customFormat="1" ht="15.75" hidden="1">
      <c r="A440" s="96"/>
      <c r="C440" s="98"/>
      <c r="D440" s="98"/>
      <c r="E440" s="666"/>
      <c r="AQ440" s="411" t="e">
        <f t="shared" si="31"/>
        <v>#DIV/0!</v>
      </c>
    </row>
    <row r="441" spans="1:43" s="97" customFormat="1" ht="15.75" hidden="1">
      <c r="A441" s="96"/>
      <c r="C441" s="98"/>
      <c r="D441" s="98"/>
      <c r="E441" s="666"/>
      <c r="AQ441" s="411" t="e">
        <f t="shared" si="31"/>
        <v>#DIV/0!</v>
      </c>
    </row>
    <row r="442" spans="1:43" s="97" customFormat="1" ht="15.75" hidden="1">
      <c r="A442" s="96"/>
      <c r="C442" s="98"/>
      <c r="D442" s="98"/>
      <c r="E442" s="666"/>
      <c r="AQ442" s="411" t="e">
        <f t="shared" si="31"/>
        <v>#DIV/0!</v>
      </c>
    </row>
    <row r="443" spans="1:43" s="97" customFormat="1" ht="15.75" hidden="1">
      <c r="A443" s="96"/>
      <c r="C443" s="98"/>
      <c r="D443" s="98"/>
      <c r="E443" s="666"/>
      <c r="AQ443" s="411" t="e">
        <f t="shared" si="31"/>
        <v>#DIV/0!</v>
      </c>
    </row>
    <row r="444" spans="1:43" s="97" customFormat="1" ht="15.75" hidden="1">
      <c r="A444" s="96"/>
      <c r="C444" s="98"/>
      <c r="D444" s="98"/>
      <c r="E444" s="666"/>
      <c r="AQ444" s="411" t="e">
        <f t="shared" si="31"/>
        <v>#DIV/0!</v>
      </c>
    </row>
    <row r="445" spans="1:43" s="97" customFormat="1" ht="15.75" hidden="1">
      <c r="A445" s="96"/>
      <c r="C445" s="98"/>
      <c r="D445" s="98"/>
      <c r="E445" s="666"/>
      <c r="AQ445" s="411" t="e">
        <f t="shared" si="31"/>
        <v>#DIV/0!</v>
      </c>
    </row>
    <row r="446" spans="1:43" s="97" customFormat="1" ht="15.75" hidden="1">
      <c r="A446" s="96"/>
      <c r="C446" s="98"/>
      <c r="D446" s="98"/>
      <c r="E446" s="666"/>
      <c r="AQ446" s="411" t="e">
        <f t="shared" si="31"/>
        <v>#DIV/0!</v>
      </c>
    </row>
    <row r="447" spans="1:43" s="97" customFormat="1" ht="15.75" hidden="1">
      <c r="A447" s="96"/>
      <c r="C447" s="98"/>
      <c r="D447" s="98"/>
      <c r="E447" s="666"/>
      <c r="AQ447" s="411" t="e">
        <f t="shared" si="31"/>
        <v>#DIV/0!</v>
      </c>
    </row>
    <row r="448" spans="1:43" s="97" customFormat="1" ht="15.75" hidden="1">
      <c r="A448" s="96"/>
      <c r="C448" s="98"/>
      <c r="D448" s="98"/>
      <c r="E448" s="666"/>
      <c r="AQ448" s="411" t="e">
        <f t="shared" si="31"/>
        <v>#DIV/0!</v>
      </c>
    </row>
    <row r="449" spans="1:43" s="97" customFormat="1" ht="15.75" hidden="1">
      <c r="A449" s="96"/>
      <c r="C449" s="98"/>
      <c r="D449" s="98"/>
      <c r="E449" s="666"/>
      <c r="AQ449" s="411" t="e">
        <f t="shared" si="31"/>
        <v>#DIV/0!</v>
      </c>
    </row>
    <row r="450" spans="1:43" s="97" customFormat="1" ht="15.75" hidden="1">
      <c r="A450" s="96"/>
      <c r="C450" s="98"/>
      <c r="D450" s="98"/>
      <c r="E450" s="666"/>
      <c r="AQ450" s="411" t="e">
        <f t="shared" si="31"/>
        <v>#DIV/0!</v>
      </c>
    </row>
    <row r="451" spans="1:43" s="97" customFormat="1" ht="15.75" hidden="1">
      <c r="A451" s="96"/>
      <c r="C451" s="98"/>
      <c r="D451" s="98"/>
      <c r="E451" s="666"/>
      <c r="AQ451" s="411" t="e">
        <f t="shared" si="31"/>
        <v>#DIV/0!</v>
      </c>
    </row>
    <row r="452" spans="1:43" s="97" customFormat="1" ht="15.75" hidden="1">
      <c r="A452" s="96"/>
      <c r="C452" s="98"/>
      <c r="D452" s="98"/>
      <c r="E452" s="666"/>
      <c r="AQ452" s="411" t="e">
        <f t="shared" si="31"/>
        <v>#DIV/0!</v>
      </c>
    </row>
    <row r="453" spans="1:43" s="97" customFormat="1" ht="15.75" hidden="1">
      <c r="A453" s="96"/>
      <c r="C453" s="98"/>
      <c r="D453" s="98"/>
      <c r="E453" s="666"/>
      <c r="AQ453" s="411" t="e">
        <f t="shared" si="31"/>
        <v>#DIV/0!</v>
      </c>
    </row>
    <row r="454" spans="1:43" s="97" customFormat="1" ht="15.75" hidden="1">
      <c r="A454" s="96"/>
      <c r="C454" s="98"/>
      <c r="D454" s="98"/>
      <c r="E454" s="666"/>
      <c r="AQ454" s="411" t="e">
        <f t="shared" si="31"/>
        <v>#DIV/0!</v>
      </c>
    </row>
    <row r="455" spans="1:43" s="97" customFormat="1" ht="15.75" hidden="1">
      <c r="A455" s="96"/>
      <c r="C455" s="98"/>
      <c r="D455" s="98"/>
      <c r="E455" s="666"/>
      <c r="AQ455" s="411" t="e">
        <f t="shared" si="31"/>
        <v>#DIV/0!</v>
      </c>
    </row>
    <row r="456" spans="1:43" s="97" customFormat="1" ht="15.75" hidden="1">
      <c r="A456" s="96"/>
      <c r="C456" s="98"/>
      <c r="D456" s="98"/>
      <c r="E456" s="666"/>
      <c r="AQ456" s="411" t="e">
        <f t="shared" si="31"/>
        <v>#DIV/0!</v>
      </c>
    </row>
    <row r="457" spans="1:43" s="97" customFormat="1" ht="15.75" hidden="1">
      <c r="A457" s="96"/>
      <c r="C457" s="98"/>
      <c r="D457" s="98"/>
      <c r="E457" s="666"/>
      <c r="AQ457" s="411" t="e">
        <f t="shared" si="31"/>
        <v>#DIV/0!</v>
      </c>
    </row>
    <row r="458" spans="1:43" s="97" customFormat="1" ht="15.75" hidden="1">
      <c r="A458" s="96"/>
      <c r="C458" s="98"/>
      <c r="D458" s="98"/>
      <c r="E458" s="666"/>
      <c r="AQ458" s="411" t="e">
        <f aca="true" t="shared" si="32" ref="AQ458:AQ521">G458/F458*100</f>
        <v>#DIV/0!</v>
      </c>
    </row>
    <row r="459" spans="1:43" s="97" customFormat="1" ht="15.75" hidden="1">
      <c r="A459" s="96"/>
      <c r="C459" s="98"/>
      <c r="D459" s="98"/>
      <c r="E459" s="666"/>
      <c r="AQ459" s="411" t="e">
        <f t="shared" si="32"/>
        <v>#DIV/0!</v>
      </c>
    </row>
    <row r="460" spans="1:43" s="97" customFormat="1" ht="15.75" hidden="1">
      <c r="A460" s="96"/>
      <c r="C460" s="98"/>
      <c r="D460" s="98"/>
      <c r="E460" s="666"/>
      <c r="AQ460" s="411" t="e">
        <f t="shared" si="32"/>
        <v>#DIV/0!</v>
      </c>
    </row>
    <row r="461" spans="1:43" s="97" customFormat="1" ht="15.75" hidden="1">
      <c r="A461" s="96"/>
      <c r="C461" s="98"/>
      <c r="D461" s="98"/>
      <c r="E461" s="666"/>
      <c r="AQ461" s="411" t="e">
        <f t="shared" si="32"/>
        <v>#DIV/0!</v>
      </c>
    </row>
    <row r="462" spans="1:43" s="97" customFormat="1" ht="15.75" hidden="1">
      <c r="A462" s="96"/>
      <c r="C462" s="98"/>
      <c r="D462" s="98"/>
      <c r="E462" s="666"/>
      <c r="AQ462" s="411" t="e">
        <f t="shared" si="32"/>
        <v>#DIV/0!</v>
      </c>
    </row>
    <row r="463" spans="1:43" s="97" customFormat="1" ht="15.75" hidden="1">
      <c r="A463" s="96"/>
      <c r="C463" s="98"/>
      <c r="D463" s="98"/>
      <c r="E463" s="666"/>
      <c r="AQ463" s="411" t="e">
        <f t="shared" si="32"/>
        <v>#DIV/0!</v>
      </c>
    </row>
    <row r="464" spans="1:43" s="97" customFormat="1" ht="15.75" hidden="1">
      <c r="A464" s="96"/>
      <c r="C464" s="98"/>
      <c r="D464" s="98"/>
      <c r="E464" s="666"/>
      <c r="AQ464" s="411" t="e">
        <f t="shared" si="32"/>
        <v>#DIV/0!</v>
      </c>
    </row>
    <row r="465" spans="1:43" s="97" customFormat="1" ht="15.75" hidden="1">
      <c r="A465" s="96"/>
      <c r="C465" s="98"/>
      <c r="D465" s="98"/>
      <c r="E465" s="666"/>
      <c r="AQ465" s="411" t="e">
        <f t="shared" si="32"/>
        <v>#DIV/0!</v>
      </c>
    </row>
    <row r="466" spans="1:43" s="97" customFormat="1" ht="15.75" hidden="1">
      <c r="A466" s="96"/>
      <c r="C466" s="98"/>
      <c r="D466" s="98"/>
      <c r="E466" s="666"/>
      <c r="AQ466" s="411" t="e">
        <f t="shared" si="32"/>
        <v>#DIV/0!</v>
      </c>
    </row>
    <row r="467" spans="1:43" s="97" customFormat="1" ht="15.75" hidden="1">
      <c r="A467" s="96"/>
      <c r="C467" s="98"/>
      <c r="D467" s="98"/>
      <c r="E467" s="666"/>
      <c r="AQ467" s="411" t="e">
        <f t="shared" si="32"/>
        <v>#DIV/0!</v>
      </c>
    </row>
    <row r="468" spans="1:43" s="97" customFormat="1" ht="15.75" hidden="1">
      <c r="A468" s="96"/>
      <c r="C468" s="98"/>
      <c r="D468" s="98"/>
      <c r="E468" s="666"/>
      <c r="AQ468" s="411" t="e">
        <f t="shared" si="32"/>
        <v>#DIV/0!</v>
      </c>
    </row>
    <row r="469" spans="1:43" s="97" customFormat="1" ht="15.75" hidden="1">
      <c r="A469" s="96"/>
      <c r="C469" s="98"/>
      <c r="D469" s="98"/>
      <c r="E469" s="666"/>
      <c r="AQ469" s="411" t="e">
        <f t="shared" si="32"/>
        <v>#DIV/0!</v>
      </c>
    </row>
    <row r="470" spans="1:43" s="97" customFormat="1" ht="15.75" hidden="1">
      <c r="A470" s="96"/>
      <c r="C470" s="98"/>
      <c r="D470" s="98"/>
      <c r="E470" s="666"/>
      <c r="AQ470" s="411" t="e">
        <f t="shared" si="32"/>
        <v>#DIV/0!</v>
      </c>
    </row>
    <row r="471" spans="1:43" s="97" customFormat="1" ht="15.75" hidden="1">
      <c r="A471" s="96"/>
      <c r="C471" s="98"/>
      <c r="D471" s="98"/>
      <c r="E471" s="666"/>
      <c r="AQ471" s="411" t="e">
        <f t="shared" si="32"/>
        <v>#DIV/0!</v>
      </c>
    </row>
    <row r="472" spans="1:43" s="97" customFormat="1" ht="15.75" hidden="1">
      <c r="A472" s="96"/>
      <c r="C472" s="98"/>
      <c r="D472" s="98"/>
      <c r="E472" s="666"/>
      <c r="AQ472" s="411" t="e">
        <f t="shared" si="32"/>
        <v>#DIV/0!</v>
      </c>
    </row>
    <row r="473" spans="1:43" s="97" customFormat="1" ht="15.75" hidden="1">
      <c r="A473" s="96"/>
      <c r="C473" s="98"/>
      <c r="D473" s="98"/>
      <c r="E473" s="666"/>
      <c r="AQ473" s="411" t="e">
        <f t="shared" si="32"/>
        <v>#DIV/0!</v>
      </c>
    </row>
    <row r="474" spans="1:43" s="97" customFormat="1" ht="15.75" hidden="1">
      <c r="A474" s="96"/>
      <c r="C474" s="98"/>
      <c r="D474" s="98"/>
      <c r="E474" s="666"/>
      <c r="AQ474" s="411" t="e">
        <f t="shared" si="32"/>
        <v>#DIV/0!</v>
      </c>
    </row>
    <row r="475" spans="1:43" s="97" customFormat="1" ht="15.75" hidden="1">
      <c r="A475" s="96"/>
      <c r="C475" s="98"/>
      <c r="D475" s="98"/>
      <c r="E475" s="666"/>
      <c r="AQ475" s="411" t="e">
        <f t="shared" si="32"/>
        <v>#DIV/0!</v>
      </c>
    </row>
    <row r="476" spans="1:43" s="97" customFormat="1" ht="15.75" hidden="1">
      <c r="A476" s="96"/>
      <c r="C476" s="98"/>
      <c r="D476" s="98"/>
      <c r="E476" s="666"/>
      <c r="AQ476" s="411" t="e">
        <f t="shared" si="32"/>
        <v>#DIV/0!</v>
      </c>
    </row>
    <row r="477" spans="1:43" s="97" customFormat="1" ht="15.75" hidden="1">
      <c r="A477" s="96"/>
      <c r="C477" s="98"/>
      <c r="D477" s="98"/>
      <c r="E477" s="666"/>
      <c r="AQ477" s="411" t="e">
        <f t="shared" si="32"/>
        <v>#DIV/0!</v>
      </c>
    </row>
    <row r="478" spans="1:43" s="97" customFormat="1" ht="15.75" hidden="1">
      <c r="A478" s="96"/>
      <c r="C478" s="98"/>
      <c r="D478" s="98"/>
      <c r="E478" s="666"/>
      <c r="AQ478" s="411" t="e">
        <f t="shared" si="32"/>
        <v>#DIV/0!</v>
      </c>
    </row>
    <row r="479" spans="1:43" s="97" customFormat="1" ht="15.75" hidden="1">
      <c r="A479" s="96"/>
      <c r="C479" s="98"/>
      <c r="D479" s="98"/>
      <c r="E479" s="666"/>
      <c r="AQ479" s="411" t="e">
        <f t="shared" si="32"/>
        <v>#DIV/0!</v>
      </c>
    </row>
    <row r="480" spans="1:43" s="97" customFormat="1" ht="15.75" hidden="1">
      <c r="A480" s="96"/>
      <c r="C480" s="98"/>
      <c r="D480" s="98"/>
      <c r="E480" s="666"/>
      <c r="AQ480" s="411" t="e">
        <f t="shared" si="32"/>
        <v>#DIV/0!</v>
      </c>
    </row>
    <row r="481" spans="1:43" s="97" customFormat="1" ht="15.75" hidden="1">
      <c r="A481" s="96"/>
      <c r="C481" s="98"/>
      <c r="D481" s="98"/>
      <c r="E481" s="666"/>
      <c r="AQ481" s="411" t="e">
        <f t="shared" si="32"/>
        <v>#DIV/0!</v>
      </c>
    </row>
    <row r="482" spans="1:43" s="97" customFormat="1" ht="15.75" hidden="1">
      <c r="A482" s="96"/>
      <c r="C482" s="98"/>
      <c r="D482" s="98"/>
      <c r="E482" s="666"/>
      <c r="AQ482" s="411" t="e">
        <f t="shared" si="32"/>
        <v>#DIV/0!</v>
      </c>
    </row>
    <row r="483" spans="1:43" s="97" customFormat="1" ht="15.75" hidden="1">
      <c r="A483" s="96"/>
      <c r="C483" s="98"/>
      <c r="D483" s="98"/>
      <c r="E483" s="666"/>
      <c r="AQ483" s="411" t="e">
        <f t="shared" si="32"/>
        <v>#DIV/0!</v>
      </c>
    </row>
    <row r="484" spans="1:43" s="97" customFormat="1" ht="15.75" hidden="1">
      <c r="A484" s="96"/>
      <c r="C484" s="98"/>
      <c r="D484" s="98"/>
      <c r="E484" s="666"/>
      <c r="AQ484" s="411" t="e">
        <f t="shared" si="32"/>
        <v>#DIV/0!</v>
      </c>
    </row>
    <row r="485" spans="1:43" s="97" customFormat="1" ht="15.75" hidden="1">
      <c r="A485" s="96"/>
      <c r="C485" s="98"/>
      <c r="D485" s="98"/>
      <c r="E485" s="666"/>
      <c r="AQ485" s="411" t="e">
        <f t="shared" si="32"/>
        <v>#DIV/0!</v>
      </c>
    </row>
    <row r="486" spans="1:43" s="97" customFormat="1" ht="15.75" hidden="1">
      <c r="A486" s="96"/>
      <c r="C486" s="98"/>
      <c r="D486" s="98"/>
      <c r="E486" s="666"/>
      <c r="AQ486" s="411" t="e">
        <f t="shared" si="32"/>
        <v>#DIV/0!</v>
      </c>
    </row>
    <row r="487" spans="1:43" s="97" customFormat="1" ht="15.75" hidden="1">
      <c r="A487" s="96"/>
      <c r="C487" s="98"/>
      <c r="D487" s="98"/>
      <c r="E487" s="666"/>
      <c r="AQ487" s="411" t="e">
        <f t="shared" si="32"/>
        <v>#DIV/0!</v>
      </c>
    </row>
    <row r="488" spans="1:43" s="97" customFormat="1" ht="15.75" hidden="1">
      <c r="A488" s="96"/>
      <c r="C488" s="98"/>
      <c r="D488" s="98"/>
      <c r="E488" s="666"/>
      <c r="AQ488" s="411" t="e">
        <f t="shared" si="32"/>
        <v>#DIV/0!</v>
      </c>
    </row>
    <row r="489" spans="1:43" s="97" customFormat="1" ht="15.75" hidden="1">
      <c r="A489" s="96"/>
      <c r="C489" s="98"/>
      <c r="D489" s="98"/>
      <c r="E489" s="666"/>
      <c r="AQ489" s="411" t="e">
        <f t="shared" si="32"/>
        <v>#DIV/0!</v>
      </c>
    </row>
    <row r="490" spans="1:43" s="97" customFormat="1" ht="15.75" hidden="1">
      <c r="A490" s="96"/>
      <c r="C490" s="98"/>
      <c r="D490" s="98"/>
      <c r="E490" s="666"/>
      <c r="AQ490" s="411" t="e">
        <f t="shared" si="32"/>
        <v>#DIV/0!</v>
      </c>
    </row>
    <row r="491" spans="1:43" s="97" customFormat="1" ht="15.75" hidden="1">
      <c r="A491" s="96"/>
      <c r="C491" s="98"/>
      <c r="D491" s="98"/>
      <c r="E491" s="666"/>
      <c r="AQ491" s="411" t="e">
        <f t="shared" si="32"/>
        <v>#DIV/0!</v>
      </c>
    </row>
    <row r="492" spans="1:43" s="97" customFormat="1" ht="15.75" hidden="1">
      <c r="A492" s="96"/>
      <c r="C492" s="98"/>
      <c r="D492" s="98"/>
      <c r="E492" s="666"/>
      <c r="AQ492" s="411" t="e">
        <f t="shared" si="32"/>
        <v>#DIV/0!</v>
      </c>
    </row>
    <row r="493" spans="1:43" s="97" customFormat="1" ht="15.75" hidden="1">
      <c r="A493" s="96"/>
      <c r="C493" s="98"/>
      <c r="D493" s="98"/>
      <c r="E493" s="666"/>
      <c r="AQ493" s="411" t="e">
        <f t="shared" si="32"/>
        <v>#DIV/0!</v>
      </c>
    </row>
    <row r="494" spans="1:43" s="97" customFormat="1" ht="15.75" hidden="1">
      <c r="A494" s="96"/>
      <c r="C494" s="98"/>
      <c r="D494" s="98"/>
      <c r="E494" s="666"/>
      <c r="AQ494" s="411" t="e">
        <f t="shared" si="32"/>
        <v>#DIV/0!</v>
      </c>
    </row>
    <row r="495" spans="1:43" s="97" customFormat="1" ht="15.75" hidden="1">
      <c r="A495" s="96"/>
      <c r="C495" s="98"/>
      <c r="D495" s="98"/>
      <c r="E495" s="666"/>
      <c r="AQ495" s="411" t="e">
        <f t="shared" si="32"/>
        <v>#DIV/0!</v>
      </c>
    </row>
    <row r="496" spans="1:43" s="97" customFormat="1" ht="15.75" hidden="1">
      <c r="A496" s="96"/>
      <c r="C496" s="98"/>
      <c r="D496" s="98"/>
      <c r="E496" s="666"/>
      <c r="AQ496" s="411" t="e">
        <f t="shared" si="32"/>
        <v>#DIV/0!</v>
      </c>
    </row>
    <row r="497" spans="1:43" s="97" customFormat="1" ht="15.75" hidden="1">
      <c r="A497" s="96"/>
      <c r="C497" s="98"/>
      <c r="D497" s="98"/>
      <c r="E497" s="666"/>
      <c r="AQ497" s="411" t="e">
        <f t="shared" si="32"/>
        <v>#DIV/0!</v>
      </c>
    </row>
    <row r="498" spans="1:43" s="97" customFormat="1" ht="15.75" hidden="1">
      <c r="A498" s="96"/>
      <c r="C498" s="98"/>
      <c r="D498" s="98"/>
      <c r="E498" s="666"/>
      <c r="AQ498" s="411" t="e">
        <f t="shared" si="32"/>
        <v>#DIV/0!</v>
      </c>
    </row>
    <row r="499" spans="1:43" s="97" customFormat="1" ht="15.75" hidden="1">
      <c r="A499" s="96"/>
      <c r="C499" s="98"/>
      <c r="D499" s="98"/>
      <c r="E499" s="666"/>
      <c r="AQ499" s="411" t="e">
        <f t="shared" si="32"/>
        <v>#DIV/0!</v>
      </c>
    </row>
    <row r="500" spans="1:43" s="97" customFormat="1" ht="15.75" hidden="1">
      <c r="A500" s="96"/>
      <c r="C500" s="98"/>
      <c r="D500" s="98"/>
      <c r="E500" s="666"/>
      <c r="AQ500" s="411" t="e">
        <f t="shared" si="32"/>
        <v>#DIV/0!</v>
      </c>
    </row>
    <row r="501" spans="1:43" s="97" customFormat="1" ht="15.75" hidden="1">
      <c r="A501" s="96"/>
      <c r="C501" s="98"/>
      <c r="D501" s="98"/>
      <c r="E501" s="666"/>
      <c r="AQ501" s="411" t="e">
        <f t="shared" si="32"/>
        <v>#DIV/0!</v>
      </c>
    </row>
    <row r="502" spans="1:43" s="97" customFormat="1" ht="15.75" hidden="1">
      <c r="A502" s="96"/>
      <c r="C502" s="98"/>
      <c r="D502" s="98"/>
      <c r="E502" s="666"/>
      <c r="AQ502" s="411" t="e">
        <f t="shared" si="32"/>
        <v>#DIV/0!</v>
      </c>
    </row>
    <row r="503" spans="1:43" s="97" customFormat="1" ht="15.75" hidden="1">
      <c r="A503" s="96"/>
      <c r="C503" s="98"/>
      <c r="D503" s="98"/>
      <c r="E503" s="666"/>
      <c r="AQ503" s="411" t="e">
        <f t="shared" si="32"/>
        <v>#DIV/0!</v>
      </c>
    </row>
    <row r="504" spans="1:43" s="97" customFormat="1" ht="15.75" hidden="1">
      <c r="A504" s="96"/>
      <c r="C504" s="98"/>
      <c r="D504" s="98"/>
      <c r="E504" s="666"/>
      <c r="AQ504" s="411" t="e">
        <f t="shared" si="32"/>
        <v>#DIV/0!</v>
      </c>
    </row>
    <row r="505" spans="1:43" s="97" customFormat="1" ht="15.75" hidden="1">
      <c r="A505" s="96"/>
      <c r="C505" s="98"/>
      <c r="D505" s="98"/>
      <c r="E505" s="666"/>
      <c r="AQ505" s="411" t="e">
        <f t="shared" si="32"/>
        <v>#DIV/0!</v>
      </c>
    </row>
    <row r="506" spans="1:43" s="97" customFormat="1" ht="15.75" hidden="1">
      <c r="A506" s="96"/>
      <c r="C506" s="98"/>
      <c r="D506" s="98"/>
      <c r="E506" s="666"/>
      <c r="AQ506" s="411" t="e">
        <f t="shared" si="32"/>
        <v>#DIV/0!</v>
      </c>
    </row>
    <row r="507" spans="1:43" s="97" customFormat="1" ht="15.75" hidden="1">
      <c r="A507" s="96"/>
      <c r="C507" s="98"/>
      <c r="D507" s="98"/>
      <c r="E507" s="666"/>
      <c r="AQ507" s="411" t="e">
        <f t="shared" si="32"/>
        <v>#DIV/0!</v>
      </c>
    </row>
    <row r="508" spans="1:43" s="97" customFormat="1" ht="15.75" hidden="1">
      <c r="A508" s="96"/>
      <c r="C508" s="98"/>
      <c r="D508" s="98"/>
      <c r="E508" s="666"/>
      <c r="AQ508" s="411" t="e">
        <f t="shared" si="32"/>
        <v>#DIV/0!</v>
      </c>
    </row>
    <row r="509" spans="1:43" s="97" customFormat="1" ht="15.75" hidden="1">
      <c r="A509" s="96"/>
      <c r="C509" s="98"/>
      <c r="D509" s="98"/>
      <c r="E509" s="666"/>
      <c r="AQ509" s="411" t="e">
        <f t="shared" si="32"/>
        <v>#DIV/0!</v>
      </c>
    </row>
    <row r="510" spans="1:43" s="97" customFormat="1" ht="15.75" hidden="1">
      <c r="A510" s="96"/>
      <c r="C510" s="98"/>
      <c r="D510" s="98"/>
      <c r="E510" s="666"/>
      <c r="AQ510" s="411" t="e">
        <f t="shared" si="32"/>
        <v>#DIV/0!</v>
      </c>
    </row>
    <row r="511" spans="1:43" s="97" customFormat="1" ht="15.75" hidden="1">
      <c r="A511" s="96"/>
      <c r="C511" s="98"/>
      <c r="D511" s="98"/>
      <c r="E511" s="666"/>
      <c r="AQ511" s="411" t="e">
        <f t="shared" si="32"/>
        <v>#DIV/0!</v>
      </c>
    </row>
    <row r="512" spans="1:43" s="97" customFormat="1" ht="15.75" hidden="1">
      <c r="A512" s="96"/>
      <c r="C512" s="98"/>
      <c r="D512" s="98"/>
      <c r="E512" s="666"/>
      <c r="AQ512" s="411" t="e">
        <f t="shared" si="32"/>
        <v>#DIV/0!</v>
      </c>
    </row>
    <row r="513" spans="1:43" s="97" customFormat="1" ht="15.75" hidden="1">
      <c r="A513" s="96"/>
      <c r="C513" s="98"/>
      <c r="D513" s="98"/>
      <c r="E513" s="666"/>
      <c r="AQ513" s="411" t="e">
        <f t="shared" si="32"/>
        <v>#DIV/0!</v>
      </c>
    </row>
    <row r="514" spans="1:43" s="97" customFormat="1" ht="15.75" hidden="1">
      <c r="A514" s="96"/>
      <c r="C514" s="98"/>
      <c r="D514" s="98"/>
      <c r="E514" s="666"/>
      <c r="AQ514" s="411" t="e">
        <f t="shared" si="32"/>
        <v>#DIV/0!</v>
      </c>
    </row>
    <row r="515" spans="1:43" s="97" customFormat="1" ht="15.75" hidden="1">
      <c r="A515" s="96"/>
      <c r="C515" s="98"/>
      <c r="D515" s="98"/>
      <c r="E515" s="666"/>
      <c r="AQ515" s="411" t="e">
        <f t="shared" si="32"/>
        <v>#DIV/0!</v>
      </c>
    </row>
    <row r="516" spans="1:43" s="97" customFormat="1" ht="15.75" hidden="1">
      <c r="A516" s="96"/>
      <c r="C516" s="98"/>
      <c r="D516" s="98"/>
      <c r="E516" s="666"/>
      <c r="AQ516" s="411" t="e">
        <f t="shared" si="32"/>
        <v>#DIV/0!</v>
      </c>
    </row>
    <row r="517" spans="1:43" s="97" customFormat="1" ht="15.75" hidden="1">
      <c r="A517" s="96"/>
      <c r="C517" s="98"/>
      <c r="D517" s="98"/>
      <c r="E517" s="666"/>
      <c r="AQ517" s="411" t="e">
        <f t="shared" si="32"/>
        <v>#DIV/0!</v>
      </c>
    </row>
    <row r="518" spans="1:43" s="97" customFormat="1" ht="15.75" hidden="1">
      <c r="A518" s="96"/>
      <c r="C518" s="98"/>
      <c r="D518" s="98"/>
      <c r="E518" s="666"/>
      <c r="AQ518" s="411" t="e">
        <f t="shared" si="32"/>
        <v>#DIV/0!</v>
      </c>
    </row>
    <row r="519" spans="1:43" s="97" customFormat="1" ht="15.75" hidden="1">
      <c r="A519" s="96"/>
      <c r="C519" s="98"/>
      <c r="D519" s="98"/>
      <c r="E519" s="666"/>
      <c r="AQ519" s="411" t="e">
        <f t="shared" si="32"/>
        <v>#DIV/0!</v>
      </c>
    </row>
    <row r="520" spans="1:43" s="97" customFormat="1" ht="15.75" hidden="1">
      <c r="A520" s="96"/>
      <c r="C520" s="98"/>
      <c r="D520" s="98"/>
      <c r="E520" s="666"/>
      <c r="AQ520" s="411" t="e">
        <f t="shared" si="32"/>
        <v>#DIV/0!</v>
      </c>
    </row>
    <row r="521" spans="1:43" s="97" customFormat="1" ht="15.75" hidden="1">
      <c r="A521" s="96"/>
      <c r="C521" s="98"/>
      <c r="D521" s="98"/>
      <c r="E521" s="666"/>
      <c r="AQ521" s="411" t="e">
        <f t="shared" si="32"/>
        <v>#DIV/0!</v>
      </c>
    </row>
    <row r="522" spans="1:43" s="97" customFormat="1" ht="15.75" hidden="1">
      <c r="A522" s="96"/>
      <c r="C522" s="98"/>
      <c r="D522" s="98"/>
      <c r="E522" s="666"/>
      <c r="AQ522" s="411" t="e">
        <f aca="true" t="shared" si="33" ref="AQ522:AQ585">G522/F522*100</f>
        <v>#DIV/0!</v>
      </c>
    </row>
    <row r="523" spans="1:43" s="97" customFormat="1" ht="15.75" hidden="1">
      <c r="A523" s="96"/>
      <c r="C523" s="98"/>
      <c r="D523" s="98"/>
      <c r="E523" s="666"/>
      <c r="AQ523" s="411" t="e">
        <f t="shared" si="33"/>
        <v>#DIV/0!</v>
      </c>
    </row>
    <row r="524" spans="1:43" s="97" customFormat="1" ht="15.75" hidden="1">
      <c r="A524" s="96"/>
      <c r="C524" s="98"/>
      <c r="D524" s="98"/>
      <c r="E524" s="666"/>
      <c r="AQ524" s="411" t="e">
        <f t="shared" si="33"/>
        <v>#DIV/0!</v>
      </c>
    </row>
    <row r="525" spans="1:43" s="97" customFormat="1" ht="15.75" hidden="1">
      <c r="A525" s="96"/>
      <c r="C525" s="98"/>
      <c r="D525" s="98"/>
      <c r="E525" s="666"/>
      <c r="AQ525" s="411" t="e">
        <f t="shared" si="33"/>
        <v>#DIV/0!</v>
      </c>
    </row>
    <row r="526" spans="1:43" s="97" customFormat="1" ht="15.75" hidden="1">
      <c r="A526" s="96"/>
      <c r="C526" s="98"/>
      <c r="D526" s="98"/>
      <c r="E526" s="666"/>
      <c r="AQ526" s="411" t="e">
        <f t="shared" si="33"/>
        <v>#DIV/0!</v>
      </c>
    </row>
    <row r="527" spans="1:43" s="97" customFormat="1" ht="15.75" hidden="1">
      <c r="A527" s="96"/>
      <c r="C527" s="98"/>
      <c r="D527" s="98"/>
      <c r="E527" s="666"/>
      <c r="AQ527" s="411" t="e">
        <f t="shared" si="33"/>
        <v>#DIV/0!</v>
      </c>
    </row>
    <row r="528" spans="1:43" s="97" customFormat="1" ht="15.75" hidden="1">
      <c r="A528" s="96"/>
      <c r="C528" s="98"/>
      <c r="D528" s="98"/>
      <c r="E528" s="666"/>
      <c r="AQ528" s="411" t="e">
        <f t="shared" si="33"/>
        <v>#DIV/0!</v>
      </c>
    </row>
    <row r="529" spans="1:43" s="97" customFormat="1" ht="15.75" hidden="1">
      <c r="A529" s="96"/>
      <c r="C529" s="98"/>
      <c r="D529" s="98"/>
      <c r="E529" s="666"/>
      <c r="AQ529" s="411" t="e">
        <f t="shared" si="33"/>
        <v>#DIV/0!</v>
      </c>
    </row>
    <row r="530" spans="1:43" s="97" customFormat="1" ht="15.75" hidden="1">
      <c r="A530" s="96"/>
      <c r="C530" s="98"/>
      <c r="D530" s="98"/>
      <c r="E530" s="666"/>
      <c r="AQ530" s="411" t="e">
        <f t="shared" si="33"/>
        <v>#DIV/0!</v>
      </c>
    </row>
    <row r="531" spans="1:43" s="97" customFormat="1" ht="15.75" hidden="1">
      <c r="A531" s="96"/>
      <c r="C531" s="98"/>
      <c r="D531" s="98"/>
      <c r="E531" s="666"/>
      <c r="AQ531" s="411" t="e">
        <f t="shared" si="33"/>
        <v>#DIV/0!</v>
      </c>
    </row>
    <row r="532" spans="1:43" s="97" customFormat="1" ht="15.75" hidden="1">
      <c r="A532" s="96"/>
      <c r="C532" s="98"/>
      <c r="D532" s="98"/>
      <c r="E532" s="666"/>
      <c r="AQ532" s="411" t="e">
        <f t="shared" si="33"/>
        <v>#DIV/0!</v>
      </c>
    </row>
    <row r="533" spans="1:43" s="97" customFormat="1" ht="15.75" hidden="1">
      <c r="A533" s="96"/>
      <c r="C533" s="98"/>
      <c r="D533" s="98"/>
      <c r="E533" s="666"/>
      <c r="AQ533" s="411" t="e">
        <f t="shared" si="33"/>
        <v>#DIV/0!</v>
      </c>
    </row>
    <row r="534" spans="1:43" s="97" customFormat="1" ht="15.75" hidden="1">
      <c r="A534" s="96"/>
      <c r="C534" s="98"/>
      <c r="D534" s="98"/>
      <c r="E534" s="666"/>
      <c r="AQ534" s="411" t="e">
        <f t="shared" si="33"/>
        <v>#DIV/0!</v>
      </c>
    </row>
    <row r="535" spans="1:43" s="97" customFormat="1" ht="15.75" hidden="1">
      <c r="A535" s="96"/>
      <c r="C535" s="98"/>
      <c r="D535" s="98"/>
      <c r="E535" s="666"/>
      <c r="AQ535" s="411" t="e">
        <f t="shared" si="33"/>
        <v>#DIV/0!</v>
      </c>
    </row>
    <row r="536" spans="1:43" s="97" customFormat="1" ht="15.75" hidden="1">
      <c r="A536" s="96"/>
      <c r="C536" s="98"/>
      <c r="D536" s="98"/>
      <c r="E536" s="666"/>
      <c r="AQ536" s="411" t="e">
        <f t="shared" si="33"/>
        <v>#DIV/0!</v>
      </c>
    </row>
    <row r="537" spans="1:43" s="97" customFormat="1" ht="15.75" hidden="1">
      <c r="A537" s="96"/>
      <c r="C537" s="98"/>
      <c r="D537" s="98"/>
      <c r="E537" s="666"/>
      <c r="AQ537" s="411" t="e">
        <f t="shared" si="33"/>
        <v>#DIV/0!</v>
      </c>
    </row>
    <row r="538" spans="1:43" s="97" customFormat="1" ht="15.75" hidden="1">
      <c r="A538" s="96"/>
      <c r="C538" s="98"/>
      <c r="D538" s="98"/>
      <c r="E538" s="666"/>
      <c r="AQ538" s="411" t="e">
        <f t="shared" si="33"/>
        <v>#DIV/0!</v>
      </c>
    </row>
    <row r="539" spans="1:43" s="97" customFormat="1" ht="15.75" hidden="1">
      <c r="A539" s="96"/>
      <c r="C539" s="98"/>
      <c r="D539" s="98"/>
      <c r="E539" s="666"/>
      <c r="AQ539" s="411" t="e">
        <f t="shared" si="33"/>
        <v>#DIV/0!</v>
      </c>
    </row>
    <row r="540" spans="1:43" s="97" customFormat="1" ht="15.75" hidden="1">
      <c r="A540" s="96"/>
      <c r="C540" s="98"/>
      <c r="D540" s="98"/>
      <c r="E540" s="666"/>
      <c r="AQ540" s="411" t="e">
        <f t="shared" si="33"/>
        <v>#DIV/0!</v>
      </c>
    </row>
    <row r="541" spans="1:43" s="97" customFormat="1" ht="15.75" hidden="1">
      <c r="A541" s="96"/>
      <c r="C541" s="98"/>
      <c r="D541" s="98"/>
      <c r="E541" s="666"/>
      <c r="AQ541" s="411" t="e">
        <f t="shared" si="33"/>
        <v>#DIV/0!</v>
      </c>
    </row>
    <row r="542" spans="1:43" s="97" customFormat="1" ht="15.75" hidden="1">
      <c r="A542" s="96"/>
      <c r="C542" s="98"/>
      <c r="D542" s="98"/>
      <c r="E542" s="666"/>
      <c r="AQ542" s="411" t="e">
        <f t="shared" si="33"/>
        <v>#DIV/0!</v>
      </c>
    </row>
    <row r="543" spans="1:43" s="97" customFormat="1" ht="15.75" hidden="1">
      <c r="A543" s="96"/>
      <c r="C543" s="98"/>
      <c r="D543" s="98"/>
      <c r="E543" s="666"/>
      <c r="AQ543" s="411" t="e">
        <f t="shared" si="33"/>
        <v>#DIV/0!</v>
      </c>
    </row>
    <row r="544" spans="1:43" s="97" customFormat="1" ht="15.75" hidden="1">
      <c r="A544" s="96"/>
      <c r="C544" s="98"/>
      <c r="D544" s="98"/>
      <c r="E544" s="666"/>
      <c r="AQ544" s="411" t="e">
        <f t="shared" si="33"/>
        <v>#DIV/0!</v>
      </c>
    </row>
    <row r="545" spans="1:43" s="97" customFormat="1" ht="15.75" hidden="1">
      <c r="A545" s="96"/>
      <c r="C545" s="98"/>
      <c r="D545" s="98"/>
      <c r="E545" s="666"/>
      <c r="AQ545" s="411" t="e">
        <f t="shared" si="33"/>
        <v>#DIV/0!</v>
      </c>
    </row>
    <row r="546" spans="1:43" s="97" customFormat="1" ht="15.75" hidden="1">
      <c r="A546" s="96"/>
      <c r="C546" s="98"/>
      <c r="D546" s="98"/>
      <c r="E546" s="666"/>
      <c r="AQ546" s="411" t="e">
        <f t="shared" si="33"/>
        <v>#DIV/0!</v>
      </c>
    </row>
    <row r="547" spans="1:43" s="97" customFormat="1" ht="15.75" hidden="1">
      <c r="A547" s="96"/>
      <c r="C547" s="98"/>
      <c r="D547" s="98"/>
      <c r="E547" s="666"/>
      <c r="AQ547" s="411" t="e">
        <f t="shared" si="33"/>
        <v>#DIV/0!</v>
      </c>
    </row>
    <row r="548" spans="1:43" s="97" customFormat="1" ht="15.75" hidden="1">
      <c r="A548" s="96"/>
      <c r="C548" s="98"/>
      <c r="D548" s="98"/>
      <c r="E548" s="666"/>
      <c r="AQ548" s="411" t="e">
        <f t="shared" si="33"/>
        <v>#DIV/0!</v>
      </c>
    </row>
    <row r="549" spans="1:43" s="97" customFormat="1" ht="15.75" hidden="1">
      <c r="A549" s="96"/>
      <c r="C549" s="98"/>
      <c r="D549" s="98"/>
      <c r="E549" s="666"/>
      <c r="AQ549" s="411" t="e">
        <f t="shared" si="33"/>
        <v>#DIV/0!</v>
      </c>
    </row>
    <row r="550" spans="1:43" s="97" customFormat="1" ht="15.75" hidden="1">
      <c r="A550" s="96"/>
      <c r="C550" s="98"/>
      <c r="D550" s="98"/>
      <c r="E550" s="666"/>
      <c r="AQ550" s="411" t="e">
        <f t="shared" si="33"/>
        <v>#DIV/0!</v>
      </c>
    </row>
    <row r="551" spans="1:43" s="97" customFormat="1" ht="15.75" hidden="1">
      <c r="A551" s="96"/>
      <c r="C551" s="98"/>
      <c r="D551" s="98"/>
      <c r="E551" s="666"/>
      <c r="AQ551" s="411" t="e">
        <f t="shared" si="33"/>
        <v>#DIV/0!</v>
      </c>
    </row>
    <row r="552" spans="1:43" s="97" customFormat="1" ht="15.75" hidden="1">
      <c r="A552" s="96"/>
      <c r="C552" s="98"/>
      <c r="D552" s="98"/>
      <c r="E552" s="666"/>
      <c r="AQ552" s="411" t="e">
        <f t="shared" si="33"/>
        <v>#DIV/0!</v>
      </c>
    </row>
    <row r="553" spans="1:43" s="97" customFormat="1" ht="15.75" hidden="1">
      <c r="A553" s="96"/>
      <c r="C553" s="98"/>
      <c r="D553" s="98"/>
      <c r="E553" s="666"/>
      <c r="AQ553" s="411" t="e">
        <f t="shared" si="33"/>
        <v>#DIV/0!</v>
      </c>
    </row>
    <row r="554" spans="1:43" s="97" customFormat="1" ht="15.75" hidden="1">
      <c r="A554" s="96"/>
      <c r="C554" s="98"/>
      <c r="D554" s="98"/>
      <c r="E554" s="666"/>
      <c r="AQ554" s="411" t="e">
        <f t="shared" si="33"/>
        <v>#DIV/0!</v>
      </c>
    </row>
    <row r="555" spans="1:43" s="97" customFormat="1" ht="15.75" hidden="1">
      <c r="A555" s="96"/>
      <c r="C555" s="98"/>
      <c r="D555" s="98"/>
      <c r="E555" s="666"/>
      <c r="AQ555" s="411" t="e">
        <f t="shared" si="33"/>
        <v>#DIV/0!</v>
      </c>
    </row>
    <row r="556" spans="1:43" s="97" customFormat="1" ht="15.75" hidden="1">
      <c r="A556" s="96"/>
      <c r="C556" s="98"/>
      <c r="D556" s="98"/>
      <c r="E556" s="666"/>
      <c r="AQ556" s="411" t="e">
        <f t="shared" si="33"/>
        <v>#DIV/0!</v>
      </c>
    </row>
    <row r="557" spans="1:43" s="97" customFormat="1" ht="15.75" hidden="1">
      <c r="A557" s="96"/>
      <c r="C557" s="98"/>
      <c r="D557" s="98"/>
      <c r="E557" s="666"/>
      <c r="AQ557" s="411" t="e">
        <f t="shared" si="33"/>
        <v>#DIV/0!</v>
      </c>
    </row>
    <row r="558" spans="1:43" s="97" customFormat="1" ht="15.75" hidden="1">
      <c r="A558" s="96"/>
      <c r="C558" s="98"/>
      <c r="D558" s="98"/>
      <c r="E558" s="666"/>
      <c r="AQ558" s="411" t="e">
        <f t="shared" si="33"/>
        <v>#DIV/0!</v>
      </c>
    </row>
    <row r="559" spans="1:43" s="97" customFormat="1" ht="15.75" hidden="1">
      <c r="A559" s="96"/>
      <c r="C559" s="98"/>
      <c r="D559" s="98"/>
      <c r="E559" s="666"/>
      <c r="AQ559" s="411" t="e">
        <f t="shared" si="33"/>
        <v>#DIV/0!</v>
      </c>
    </row>
    <row r="560" spans="1:43" s="97" customFormat="1" ht="15.75" hidden="1">
      <c r="A560" s="96"/>
      <c r="C560" s="98"/>
      <c r="D560" s="98"/>
      <c r="E560" s="666"/>
      <c r="AQ560" s="411" t="e">
        <f t="shared" si="33"/>
        <v>#DIV/0!</v>
      </c>
    </row>
    <row r="561" spans="1:43" s="97" customFormat="1" ht="15.75" hidden="1">
      <c r="A561" s="96"/>
      <c r="C561" s="98"/>
      <c r="D561" s="98"/>
      <c r="E561" s="666"/>
      <c r="AQ561" s="411" t="e">
        <f t="shared" si="33"/>
        <v>#DIV/0!</v>
      </c>
    </row>
    <row r="562" spans="1:43" s="97" customFormat="1" ht="15.75" hidden="1">
      <c r="A562" s="96"/>
      <c r="C562" s="98"/>
      <c r="D562" s="98"/>
      <c r="E562" s="666"/>
      <c r="AQ562" s="411" t="e">
        <f t="shared" si="33"/>
        <v>#DIV/0!</v>
      </c>
    </row>
    <row r="563" spans="1:43" s="97" customFormat="1" ht="15.75" hidden="1">
      <c r="A563" s="96"/>
      <c r="C563" s="98"/>
      <c r="D563" s="98"/>
      <c r="E563" s="666"/>
      <c r="AQ563" s="411" t="e">
        <f t="shared" si="33"/>
        <v>#DIV/0!</v>
      </c>
    </row>
    <row r="564" spans="1:43" s="97" customFormat="1" ht="15.75" hidden="1">
      <c r="A564" s="96"/>
      <c r="C564" s="98"/>
      <c r="D564" s="98"/>
      <c r="E564" s="666"/>
      <c r="AQ564" s="411" t="e">
        <f t="shared" si="33"/>
        <v>#DIV/0!</v>
      </c>
    </row>
    <row r="565" spans="1:43" s="97" customFormat="1" ht="15.75" hidden="1">
      <c r="A565" s="96"/>
      <c r="C565" s="98"/>
      <c r="D565" s="98"/>
      <c r="E565" s="666"/>
      <c r="AQ565" s="411" t="e">
        <f t="shared" si="33"/>
        <v>#DIV/0!</v>
      </c>
    </row>
    <row r="566" spans="1:43" s="97" customFormat="1" ht="15.75" hidden="1">
      <c r="A566" s="96"/>
      <c r="C566" s="98"/>
      <c r="D566" s="98"/>
      <c r="E566" s="666"/>
      <c r="AQ566" s="411" t="e">
        <f t="shared" si="33"/>
        <v>#DIV/0!</v>
      </c>
    </row>
    <row r="567" spans="1:43" s="97" customFormat="1" ht="15.75" hidden="1">
      <c r="A567" s="96"/>
      <c r="C567" s="98"/>
      <c r="D567" s="98"/>
      <c r="E567" s="666"/>
      <c r="AQ567" s="411" t="e">
        <f t="shared" si="33"/>
        <v>#DIV/0!</v>
      </c>
    </row>
    <row r="568" spans="1:43" s="97" customFormat="1" ht="15.75" hidden="1">
      <c r="A568" s="96"/>
      <c r="C568" s="98"/>
      <c r="D568" s="98"/>
      <c r="E568" s="666"/>
      <c r="AQ568" s="411" t="e">
        <f t="shared" si="33"/>
        <v>#DIV/0!</v>
      </c>
    </row>
    <row r="569" spans="1:43" s="97" customFormat="1" ht="15.75" hidden="1">
      <c r="A569" s="96"/>
      <c r="C569" s="98"/>
      <c r="D569" s="98"/>
      <c r="E569" s="666"/>
      <c r="AQ569" s="411" t="e">
        <f t="shared" si="33"/>
        <v>#DIV/0!</v>
      </c>
    </row>
    <row r="570" spans="1:43" s="97" customFormat="1" ht="15.75" hidden="1">
      <c r="A570" s="96"/>
      <c r="C570" s="98"/>
      <c r="D570" s="98"/>
      <c r="E570" s="666"/>
      <c r="AQ570" s="411" t="e">
        <f t="shared" si="33"/>
        <v>#DIV/0!</v>
      </c>
    </row>
    <row r="571" spans="1:43" s="97" customFormat="1" ht="15.75" hidden="1">
      <c r="A571" s="96"/>
      <c r="C571" s="98"/>
      <c r="D571" s="98"/>
      <c r="E571" s="666"/>
      <c r="AQ571" s="411" t="e">
        <f t="shared" si="33"/>
        <v>#DIV/0!</v>
      </c>
    </row>
    <row r="572" spans="1:43" s="97" customFormat="1" ht="15.75" hidden="1">
      <c r="A572" s="96"/>
      <c r="C572" s="98"/>
      <c r="D572" s="98"/>
      <c r="E572" s="666"/>
      <c r="AQ572" s="411" t="e">
        <f t="shared" si="33"/>
        <v>#DIV/0!</v>
      </c>
    </row>
    <row r="573" spans="1:43" s="97" customFormat="1" ht="15.75" hidden="1">
      <c r="A573" s="96"/>
      <c r="C573" s="98"/>
      <c r="D573" s="98"/>
      <c r="E573" s="666"/>
      <c r="AQ573" s="411" t="e">
        <f t="shared" si="33"/>
        <v>#DIV/0!</v>
      </c>
    </row>
    <row r="574" spans="1:43" s="97" customFormat="1" ht="15.75" hidden="1">
      <c r="A574" s="96"/>
      <c r="C574" s="98"/>
      <c r="D574" s="98"/>
      <c r="E574" s="666"/>
      <c r="AQ574" s="411" t="e">
        <f t="shared" si="33"/>
        <v>#DIV/0!</v>
      </c>
    </row>
    <row r="575" spans="1:43" s="97" customFormat="1" ht="15.75" hidden="1">
      <c r="A575" s="96"/>
      <c r="C575" s="98"/>
      <c r="D575" s="98"/>
      <c r="E575" s="666"/>
      <c r="AQ575" s="411" t="e">
        <f t="shared" si="33"/>
        <v>#DIV/0!</v>
      </c>
    </row>
    <row r="576" spans="1:43" s="97" customFormat="1" ht="15.75" hidden="1">
      <c r="A576" s="96"/>
      <c r="C576" s="98"/>
      <c r="D576" s="98"/>
      <c r="E576" s="666"/>
      <c r="AQ576" s="411" t="e">
        <f t="shared" si="33"/>
        <v>#DIV/0!</v>
      </c>
    </row>
    <row r="577" spans="1:43" s="97" customFormat="1" ht="15.75" hidden="1">
      <c r="A577" s="96"/>
      <c r="C577" s="98"/>
      <c r="D577" s="98"/>
      <c r="E577" s="666"/>
      <c r="AQ577" s="411" t="e">
        <f t="shared" si="33"/>
        <v>#DIV/0!</v>
      </c>
    </row>
    <row r="578" spans="1:43" s="97" customFormat="1" ht="15.75" hidden="1">
      <c r="A578" s="96"/>
      <c r="C578" s="98"/>
      <c r="D578" s="98"/>
      <c r="E578" s="666"/>
      <c r="AQ578" s="411" t="e">
        <f t="shared" si="33"/>
        <v>#DIV/0!</v>
      </c>
    </row>
    <row r="579" spans="1:43" s="97" customFormat="1" ht="15.75" hidden="1">
      <c r="A579" s="96"/>
      <c r="C579" s="98"/>
      <c r="D579" s="98"/>
      <c r="E579" s="666"/>
      <c r="AQ579" s="411" t="e">
        <f t="shared" si="33"/>
        <v>#DIV/0!</v>
      </c>
    </row>
    <row r="580" spans="1:43" s="97" customFormat="1" ht="15.75" hidden="1">
      <c r="A580" s="96"/>
      <c r="C580" s="98"/>
      <c r="D580" s="98"/>
      <c r="E580" s="666"/>
      <c r="AQ580" s="411" t="e">
        <f t="shared" si="33"/>
        <v>#DIV/0!</v>
      </c>
    </row>
    <row r="581" spans="1:43" s="97" customFormat="1" ht="15.75" hidden="1">
      <c r="A581" s="96"/>
      <c r="C581" s="98"/>
      <c r="D581" s="98"/>
      <c r="E581" s="666"/>
      <c r="AQ581" s="411" t="e">
        <f t="shared" si="33"/>
        <v>#DIV/0!</v>
      </c>
    </row>
    <row r="582" spans="1:43" s="97" customFormat="1" ht="15.75" hidden="1">
      <c r="A582" s="96"/>
      <c r="C582" s="98"/>
      <c r="D582" s="98"/>
      <c r="E582" s="666"/>
      <c r="AQ582" s="411" t="e">
        <f t="shared" si="33"/>
        <v>#DIV/0!</v>
      </c>
    </row>
    <row r="583" spans="1:43" s="97" customFormat="1" ht="15.75" hidden="1">
      <c r="A583" s="96"/>
      <c r="C583" s="98"/>
      <c r="D583" s="98"/>
      <c r="E583" s="666"/>
      <c r="AQ583" s="411" t="e">
        <f t="shared" si="33"/>
        <v>#DIV/0!</v>
      </c>
    </row>
    <row r="584" spans="1:43" s="97" customFormat="1" ht="15.75" hidden="1">
      <c r="A584" s="96"/>
      <c r="C584" s="98"/>
      <c r="D584" s="98"/>
      <c r="E584" s="666"/>
      <c r="AQ584" s="411" t="e">
        <f t="shared" si="33"/>
        <v>#DIV/0!</v>
      </c>
    </row>
    <row r="585" spans="1:43" s="97" customFormat="1" ht="15.75" hidden="1">
      <c r="A585" s="96"/>
      <c r="C585" s="98"/>
      <c r="D585" s="98"/>
      <c r="E585" s="666"/>
      <c r="AQ585" s="411" t="e">
        <f t="shared" si="33"/>
        <v>#DIV/0!</v>
      </c>
    </row>
    <row r="586" spans="1:43" s="97" customFormat="1" ht="15.75" hidden="1">
      <c r="A586" s="96"/>
      <c r="C586" s="98"/>
      <c r="D586" s="98"/>
      <c r="E586" s="666"/>
      <c r="AQ586" s="411" t="e">
        <f aca="true" t="shared" si="34" ref="AQ586:AQ649">G586/F586*100</f>
        <v>#DIV/0!</v>
      </c>
    </row>
    <row r="587" spans="1:43" s="97" customFormat="1" ht="15.75" hidden="1">
      <c r="A587" s="96"/>
      <c r="C587" s="98"/>
      <c r="D587" s="98"/>
      <c r="E587" s="666"/>
      <c r="AQ587" s="411" t="e">
        <f t="shared" si="34"/>
        <v>#DIV/0!</v>
      </c>
    </row>
    <row r="588" spans="1:43" s="97" customFormat="1" ht="15.75" hidden="1">
      <c r="A588" s="96"/>
      <c r="C588" s="98"/>
      <c r="D588" s="98"/>
      <c r="E588" s="666"/>
      <c r="AQ588" s="411" t="e">
        <f t="shared" si="34"/>
        <v>#DIV/0!</v>
      </c>
    </row>
    <row r="589" spans="1:43" s="97" customFormat="1" ht="15.75" hidden="1">
      <c r="A589" s="96"/>
      <c r="C589" s="98"/>
      <c r="D589" s="98"/>
      <c r="E589" s="666"/>
      <c r="AQ589" s="411" t="e">
        <f t="shared" si="34"/>
        <v>#DIV/0!</v>
      </c>
    </row>
    <row r="590" spans="1:43" s="97" customFormat="1" ht="15.75" hidden="1">
      <c r="A590" s="96"/>
      <c r="C590" s="98"/>
      <c r="D590" s="98"/>
      <c r="E590" s="666"/>
      <c r="AQ590" s="411" t="e">
        <f t="shared" si="34"/>
        <v>#DIV/0!</v>
      </c>
    </row>
    <row r="591" spans="1:43" s="97" customFormat="1" ht="15.75" hidden="1">
      <c r="A591" s="96"/>
      <c r="C591" s="98"/>
      <c r="D591" s="98"/>
      <c r="E591" s="666"/>
      <c r="AQ591" s="411" t="e">
        <f t="shared" si="34"/>
        <v>#DIV/0!</v>
      </c>
    </row>
    <row r="592" spans="1:43" s="97" customFormat="1" ht="15.75" hidden="1">
      <c r="A592" s="96"/>
      <c r="C592" s="98"/>
      <c r="D592" s="98"/>
      <c r="E592" s="666"/>
      <c r="AQ592" s="411" t="e">
        <f t="shared" si="34"/>
        <v>#DIV/0!</v>
      </c>
    </row>
    <row r="593" spans="1:43" s="97" customFormat="1" ht="15.75" hidden="1">
      <c r="A593" s="96"/>
      <c r="C593" s="98"/>
      <c r="D593" s="98"/>
      <c r="E593" s="666"/>
      <c r="AQ593" s="411" t="e">
        <f t="shared" si="34"/>
        <v>#DIV/0!</v>
      </c>
    </row>
    <row r="594" spans="1:43" s="97" customFormat="1" ht="15.75" hidden="1">
      <c r="A594" s="96"/>
      <c r="C594" s="98"/>
      <c r="D594" s="98"/>
      <c r="E594" s="666"/>
      <c r="AQ594" s="411" t="e">
        <f t="shared" si="34"/>
        <v>#DIV/0!</v>
      </c>
    </row>
    <row r="595" spans="1:43" s="97" customFormat="1" ht="15.75" hidden="1">
      <c r="A595" s="96"/>
      <c r="C595" s="98"/>
      <c r="D595" s="98"/>
      <c r="E595" s="666"/>
      <c r="AQ595" s="411" t="e">
        <f t="shared" si="34"/>
        <v>#DIV/0!</v>
      </c>
    </row>
    <row r="596" spans="1:43" s="97" customFormat="1" ht="15.75" hidden="1">
      <c r="A596" s="96"/>
      <c r="C596" s="98"/>
      <c r="D596" s="98"/>
      <c r="E596" s="666"/>
      <c r="AQ596" s="411" t="e">
        <f t="shared" si="34"/>
        <v>#DIV/0!</v>
      </c>
    </row>
    <row r="597" spans="1:43" s="97" customFormat="1" ht="15.75" hidden="1">
      <c r="A597" s="96"/>
      <c r="C597" s="98"/>
      <c r="D597" s="98"/>
      <c r="E597" s="666"/>
      <c r="AQ597" s="411" t="e">
        <f t="shared" si="34"/>
        <v>#DIV/0!</v>
      </c>
    </row>
    <row r="598" spans="1:43" s="97" customFormat="1" ht="15.75" hidden="1">
      <c r="A598" s="96"/>
      <c r="C598" s="98"/>
      <c r="D598" s="98"/>
      <c r="E598" s="666"/>
      <c r="AQ598" s="411" t="e">
        <f t="shared" si="34"/>
        <v>#DIV/0!</v>
      </c>
    </row>
    <row r="599" spans="1:43" s="97" customFormat="1" ht="15.75" hidden="1">
      <c r="A599" s="96"/>
      <c r="C599" s="98"/>
      <c r="D599" s="98"/>
      <c r="E599" s="666"/>
      <c r="AQ599" s="411" t="e">
        <f t="shared" si="34"/>
        <v>#DIV/0!</v>
      </c>
    </row>
    <row r="600" spans="1:43" s="97" customFormat="1" ht="15.75" hidden="1">
      <c r="A600" s="96"/>
      <c r="C600" s="98"/>
      <c r="D600" s="98"/>
      <c r="E600" s="666"/>
      <c r="AQ600" s="411" t="e">
        <f t="shared" si="34"/>
        <v>#DIV/0!</v>
      </c>
    </row>
    <row r="601" spans="1:43" s="97" customFormat="1" ht="15.75" hidden="1">
      <c r="A601" s="96"/>
      <c r="C601" s="98"/>
      <c r="D601" s="98"/>
      <c r="E601" s="666"/>
      <c r="AQ601" s="411" t="e">
        <f t="shared" si="34"/>
        <v>#DIV/0!</v>
      </c>
    </row>
    <row r="602" spans="1:43" s="97" customFormat="1" ht="15.75" hidden="1">
      <c r="A602" s="96"/>
      <c r="C602" s="98"/>
      <c r="D602" s="98"/>
      <c r="E602" s="666"/>
      <c r="AQ602" s="411" t="e">
        <f t="shared" si="34"/>
        <v>#DIV/0!</v>
      </c>
    </row>
    <row r="603" spans="1:43" s="97" customFormat="1" ht="15.75" hidden="1">
      <c r="A603" s="96"/>
      <c r="C603" s="98"/>
      <c r="D603" s="98"/>
      <c r="E603" s="666"/>
      <c r="AQ603" s="411" t="e">
        <f t="shared" si="34"/>
        <v>#DIV/0!</v>
      </c>
    </row>
    <row r="604" spans="1:43" s="97" customFormat="1" ht="15.75" hidden="1">
      <c r="A604" s="96"/>
      <c r="C604" s="98"/>
      <c r="D604" s="98"/>
      <c r="E604" s="666"/>
      <c r="AQ604" s="411" t="e">
        <f t="shared" si="34"/>
        <v>#DIV/0!</v>
      </c>
    </row>
    <row r="605" spans="1:43" s="97" customFormat="1" ht="15.75" hidden="1">
      <c r="A605" s="96"/>
      <c r="C605" s="98"/>
      <c r="D605" s="98"/>
      <c r="E605" s="666"/>
      <c r="AQ605" s="411" t="e">
        <f t="shared" si="34"/>
        <v>#DIV/0!</v>
      </c>
    </row>
    <row r="606" spans="1:43" s="97" customFormat="1" ht="15.75" hidden="1">
      <c r="A606" s="96"/>
      <c r="C606" s="98"/>
      <c r="D606" s="98"/>
      <c r="E606" s="666"/>
      <c r="AQ606" s="411" t="e">
        <f t="shared" si="34"/>
        <v>#DIV/0!</v>
      </c>
    </row>
    <row r="607" spans="1:43" s="97" customFormat="1" ht="15.75" hidden="1">
      <c r="A607" s="96"/>
      <c r="C607" s="98"/>
      <c r="D607" s="98"/>
      <c r="E607" s="666"/>
      <c r="AQ607" s="411" t="e">
        <f t="shared" si="34"/>
        <v>#DIV/0!</v>
      </c>
    </row>
    <row r="608" spans="1:43" s="97" customFormat="1" ht="15.75" hidden="1">
      <c r="A608" s="96"/>
      <c r="C608" s="98"/>
      <c r="D608" s="98"/>
      <c r="E608" s="666"/>
      <c r="AQ608" s="411" t="e">
        <f t="shared" si="34"/>
        <v>#DIV/0!</v>
      </c>
    </row>
    <row r="609" spans="1:43" s="97" customFormat="1" ht="15.75" hidden="1">
      <c r="A609" s="96"/>
      <c r="C609" s="98"/>
      <c r="D609" s="98"/>
      <c r="E609" s="666"/>
      <c r="AQ609" s="411" t="e">
        <f t="shared" si="34"/>
        <v>#DIV/0!</v>
      </c>
    </row>
    <row r="610" spans="1:43" s="97" customFormat="1" ht="15.75" hidden="1">
      <c r="A610" s="96"/>
      <c r="C610" s="98"/>
      <c r="D610" s="98"/>
      <c r="E610" s="666"/>
      <c r="AQ610" s="411" t="e">
        <f t="shared" si="34"/>
        <v>#DIV/0!</v>
      </c>
    </row>
    <row r="611" spans="1:43" s="97" customFormat="1" ht="15.75" hidden="1">
      <c r="A611" s="96"/>
      <c r="C611" s="98"/>
      <c r="D611" s="98"/>
      <c r="E611" s="666"/>
      <c r="AQ611" s="411" t="e">
        <f t="shared" si="34"/>
        <v>#DIV/0!</v>
      </c>
    </row>
    <row r="612" spans="1:43" s="97" customFormat="1" ht="15.75" hidden="1">
      <c r="A612" s="96"/>
      <c r="C612" s="98"/>
      <c r="D612" s="98"/>
      <c r="E612" s="666"/>
      <c r="AQ612" s="411" t="e">
        <f t="shared" si="34"/>
        <v>#DIV/0!</v>
      </c>
    </row>
    <row r="613" spans="1:43" s="97" customFormat="1" ht="15.75" hidden="1">
      <c r="A613" s="96"/>
      <c r="C613" s="98"/>
      <c r="D613" s="98"/>
      <c r="E613" s="666"/>
      <c r="AQ613" s="411" t="e">
        <f t="shared" si="34"/>
        <v>#DIV/0!</v>
      </c>
    </row>
    <row r="614" spans="1:43" s="97" customFormat="1" ht="15.75" hidden="1">
      <c r="A614" s="96"/>
      <c r="C614" s="98"/>
      <c r="D614" s="98"/>
      <c r="E614" s="666"/>
      <c r="AQ614" s="411" t="e">
        <f t="shared" si="34"/>
        <v>#DIV/0!</v>
      </c>
    </row>
    <row r="615" spans="1:43" s="97" customFormat="1" ht="15.75" hidden="1">
      <c r="A615" s="96"/>
      <c r="C615" s="98"/>
      <c r="D615" s="98"/>
      <c r="E615" s="666"/>
      <c r="AQ615" s="411" t="e">
        <f t="shared" si="34"/>
        <v>#DIV/0!</v>
      </c>
    </row>
    <row r="616" spans="1:43" s="97" customFormat="1" ht="15.75" hidden="1">
      <c r="A616" s="96"/>
      <c r="C616" s="98"/>
      <c r="D616" s="98"/>
      <c r="E616" s="666"/>
      <c r="AQ616" s="411" t="e">
        <f t="shared" si="34"/>
        <v>#DIV/0!</v>
      </c>
    </row>
    <row r="617" spans="1:43" s="97" customFormat="1" ht="15.75" hidden="1">
      <c r="A617" s="96"/>
      <c r="C617" s="98"/>
      <c r="D617" s="98"/>
      <c r="E617" s="666"/>
      <c r="AQ617" s="411" t="e">
        <f t="shared" si="34"/>
        <v>#DIV/0!</v>
      </c>
    </row>
    <row r="618" spans="1:43" s="97" customFormat="1" ht="15.75" hidden="1">
      <c r="A618" s="96"/>
      <c r="C618" s="98"/>
      <c r="D618" s="98"/>
      <c r="E618" s="666"/>
      <c r="AQ618" s="411" t="e">
        <f t="shared" si="34"/>
        <v>#DIV/0!</v>
      </c>
    </row>
    <row r="619" spans="1:43" s="97" customFormat="1" ht="15.75" hidden="1">
      <c r="A619" s="96"/>
      <c r="C619" s="98"/>
      <c r="D619" s="98"/>
      <c r="E619" s="666"/>
      <c r="AQ619" s="411" t="e">
        <f t="shared" si="34"/>
        <v>#DIV/0!</v>
      </c>
    </row>
    <row r="620" spans="1:43" s="97" customFormat="1" ht="15.75" hidden="1">
      <c r="A620" s="96"/>
      <c r="C620" s="98"/>
      <c r="D620" s="98"/>
      <c r="E620" s="666"/>
      <c r="AQ620" s="411" t="e">
        <f t="shared" si="34"/>
        <v>#DIV/0!</v>
      </c>
    </row>
    <row r="621" spans="1:43" s="97" customFormat="1" ht="15.75" hidden="1">
      <c r="A621" s="96"/>
      <c r="C621" s="98"/>
      <c r="D621" s="98"/>
      <c r="E621" s="666"/>
      <c r="AQ621" s="411" t="e">
        <f t="shared" si="34"/>
        <v>#DIV/0!</v>
      </c>
    </row>
    <row r="622" spans="1:43" s="97" customFormat="1" ht="15.75" hidden="1">
      <c r="A622" s="96"/>
      <c r="C622" s="98"/>
      <c r="D622" s="98"/>
      <c r="E622" s="666"/>
      <c r="AQ622" s="411" t="e">
        <f t="shared" si="34"/>
        <v>#DIV/0!</v>
      </c>
    </row>
    <row r="623" spans="1:43" s="97" customFormat="1" ht="15.75" hidden="1">
      <c r="A623" s="96"/>
      <c r="C623" s="98"/>
      <c r="D623" s="98"/>
      <c r="E623" s="666"/>
      <c r="AQ623" s="411" t="e">
        <f t="shared" si="34"/>
        <v>#DIV/0!</v>
      </c>
    </row>
    <row r="624" spans="1:43" s="97" customFormat="1" ht="15.75" hidden="1">
      <c r="A624" s="96"/>
      <c r="C624" s="98"/>
      <c r="D624" s="98"/>
      <c r="E624" s="666"/>
      <c r="AQ624" s="411" t="e">
        <f t="shared" si="34"/>
        <v>#DIV/0!</v>
      </c>
    </row>
    <row r="625" spans="1:43" s="97" customFormat="1" ht="15.75" hidden="1">
      <c r="A625" s="96"/>
      <c r="C625" s="98"/>
      <c r="D625" s="98"/>
      <c r="E625" s="666"/>
      <c r="AQ625" s="411" t="e">
        <f t="shared" si="34"/>
        <v>#DIV/0!</v>
      </c>
    </row>
    <row r="626" spans="1:43" s="97" customFormat="1" ht="15.75" hidden="1">
      <c r="A626" s="96"/>
      <c r="C626" s="98"/>
      <c r="D626" s="98"/>
      <c r="E626" s="666"/>
      <c r="AQ626" s="411" t="e">
        <f t="shared" si="34"/>
        <v>#DIV/0!</v>
      </c>
    </row>
    <row r="627" spans="1:43" s="97" customFormat="1" ht="15.75" hidden="1">
      <c r="A627" s="96"/>
      <c r="C627" s="98"/>
      <c r="D627" s="98"/>
      <c r="E627" s="666"/>
      <c r="AQ627" s="411" t="e">
        <f t="shared" si="34"/>
        <v>#DIV/0!</v>
      </c>
    </row>
    <row r="628" spans="1:43" s="97" customFormat="1" ht="15.75" hidden="1">
      <c r="A628" s="96"/>
      <c r="C628" s="98"/>
      <c r="D628" s="98"/>
      <c r="E628" s="666"/>
      <c r="AQ628" s="411" t="e">
        <f t="shared" si="34"/>
        <v>#DIV/0!</v>
      </c>
    </row>
    <row r="629" spans="1:43" s="97" customFormat="1" ht="15.75" hidden="1">
      <c r="A629" s="96"/>
      <c r="C629" s="98"/>
      <c r="D629" s="98"/>
      <c r="E629" s="666"/>
      <c r="AQ629" s="411" t="e">
        <f t="shared" si="34"/>
        <v>#DIV/0!</v>
      </c>
    </row>
    <row r="630" spans="1:43" s="97" customFormat="1" ht="15.75" hidden="1">
      <c r="A630" s="96"/>
      <c r="C630" s="98"/>
      <c r="D630" s="98"/>
      <c r="E630" s="666"/>
      <c r="AQ630" s="411" t="e">
        <f t="shared" si="34"/>
        <v>#DIV/0!</v>
      </c>
    </row>
    <row r="631" spans="1:43" s="97" customFormat="1" ht="15.75" hidden="1">
      <c r="A631" s="96"/>
      <c r="C631" s="98"/>
      <c r="D631" s="98"/>
      <c r="E631" s="666"/>
      <c r="AQ631" s="411" t="e">
        <f t="shared" si="34"/>
        <v>#DIV/0!</v>
      </c>
    </row>
    <row r="632" spans="1:43" s="97" customFormat="1" ht="15.75" hidden="1">
      <c r="A632" s="96"/>
      <c r="C632" s="98"/>
      <c r="D632" s="98"/>
      <c r="E632" s="666"/>
      <c r="AQ632" s="411" t="e">
        <f t="shared" si="34"/>
        <v>#DIV/0!</v>
      </c>
    </row>
    <row r="633" spans="1:43" s="97" customFormat="1" ht="15.75" hidden="1">
      <c r="A633" s="96"/>
      <c r="C633" s="98"/>
      <c r="D633" s="98"/>
      <c r="E633" s="666"/>
      <c r="AQ633" s="411" t="e">
        <f t="shared" si="34"/>
        <v>#DIV/0!</v>
      </c>
    </row>
    <row r="634" spans="1:43" s="97" customFormat="1" ht="15.75" hidden="1">
      <c r="A634" s="96"/>
      <c r="C634" s="98"/>
      <c r="D634" s="98"/>
      <c r="E634" s="666"/>
      <c r="AQ634" s="411" t="e">
        <f t="shared" si="34"/>
        <v>#DIV/0!</v>
      </c>
    </row>
    <row r="635" spans="1:43" s="97" customFormat="1" ht="15.75" hidden="1">
      <c r="A635" s="96"/>
      <c r="C635" s="98"/>
      <c r="D635" s="98"/>
      <c r="E635" s="666"/>
      <c r="AQ635" s="411" t="e">
        <f t="shared" si="34"/>
        <v>#DIV/0!</v>
      </c>
    </row>
    <row r="636" spans="1:43" s="97" customFormat="1" ht="15.75" hidden="1">
      <c r="A636" s="96"/>
      <c r="C636" s="98"/>
      <c r="D636" s="98"/>
      <c r="E636" s="666"/>
      <c r="AQ636" s="411" t="e">
        <f t="shared" si="34"/>
        <v>#DIV/0!</v>
      </c>
    </row>
    <row r="637" spans="1:43" s="97" customFormat="1" ht="15.75" hidden="1">
      <c r="A637" s="96"/>
      <c r="C637" s="98"/>
      <c r="D637" s="98"/>
      <c r="E637" s="666"/>
      <c r="AQ637" s="411" t="e">
        <f t="shared" si="34"/>
        <v>#DIV/0!</v>
      </c>
    </row>
    <row r="638" spans="1:43" s="97" customFormat="1" ht="15.75" hidden="1">
      <c r="A638" s="96"/>
      <c r="C638" s="98"/>
      <c r="D638" s="98"/>
      <c r="E638" s="666"/>
      <c r="AQ638" s="411" t="e">
        <f t="shared" si="34"/>
        <v>#DIV/0!</v>
      </c>
    </row>
    <row r="639" spans="1:43" s="97" customFormat="1" ht="15.75" hidden="1">
      <c r="A639" s="96"/>
      <c r="C639" s="98"/>
      <c r="D639" s="98"/>
      <c r="E639" s="666"/>
      <c r="AQ639" s="411" t="e">
        <f t="shared" si="34"/>
        <v>#DIV/0!</v>
      </c>
    </row>
    <row r="640" spans="1:43" s="97" customFormat="1" ht="15.75" hidden="1">
      <c r="A640" s="96"/>
      <c r="C640" s="98"/>
      <c r="D640" s="98"/>
      <c r="E640" s="666"/>
      <c r="AQ640" s="411" t="e">
        <f t="shared" si="34"/>
        <v>#DIV/0!</v>
      </c>
    </row>
    <row r="641" spans="1:43" s="97" customFormat="1" ht="15.75" hidden="1">
      <c r="A641" s="96"/>
      <c r="C641" s="98"/>
      <c r="D641" s="98"/>
      <c r="E641" s="666"/>
      <c r="AQ641" s="411" t="e">
        <f t="shared" si="34"/>
        <v>#DIV/0!</v>
      </c>
    </row>
    <row r="642" spans="1:43" s="97" customFormat="1" ht="15.75" hidden="1">
      <c r="A642" s="96"/>
      <c r="C642" s="98"/>
      <c r="D642" s="98"/>
      <c r="E642" s="666"/>
      <c r="AQ642" s="411" t="e">
        <f t="shared" si="34"/>
        <v>#DIV/0!</v>
      </c>
    </row>
    <row r="643" spans="1:43" s="97" customFormat="1" ht="15.75" hidden="1">
      <c r="A643" s="96"/>
      <c r="C643" s="98"/>
      <c r="D643" s="98"/>
      <c r="E643" s="666"/>
      <c r="AQ643" s="411" t="e">
        <f t="shared" si="34"/>
        <v>#DIV/0!</v>
      </c>
    </row>
    <row r="644" spans="1:43" s="97" customFormat="1" ht="15.75" hidden="1">
      <c r="A644" s="96"/>
      <c r="C644" s="98"/>
      <c r="D644" s="98"/>
      <c r="E644" s="666"/>
      <c r="AQ644" s="411" t="e">
        <f t="shared" si="34"/>
        <v>#DIV/0!</v>
      </c>
    </row>
    <row r="645" spans="1:43" s="97" customFormat="1" ht="15.75" hidden="1">
      <c r="A645" s="96"/>
      <c r="C645" s="98"/>
      <c r="D645" s="98"/>
      <c r="E645" s="666"/>
      <c r="AQ645" s="411" t="e">
        <f t="shared" si="34"/>
        <v>#DIV/0!</v>
      </c>
    </row>
    <row r="646" spans="1:43" s="97" customFormat="1" ht="15.75" hidden="1">
      <c r="A646" s="96"/>
      <c r="C646" s="98"/>
      <c r="D646" s="98"/>
      <c r="E646" s="666"/>
      <c r="AQ646" s="411" t="e">
        <f t="shared" si="34"/>
        <v>#DIV/0!</v>
      </c>
    </row>
    <row r="647" spans="1:43" s="97" customFormat="1" ht="15.75" hidden="1">
      <c r="A647" s="96"/>
      <c r="C647" s="98"/>
      <c r="D647" s="98"/>
      <c r="E647" s="666"/>
      <c r="AQ647" s="411" t="e">
        <f t="shared" si="34"/>
        <v>#DIV/0!</v>
      </c>
    </row>
    <row r="648" spans="1:43" s="97" customFormat="1" ht="15.75" hidden="1">
      <c r="A648" s="96"/>
      <c r="C648" s="98"/>
      <c r="D648" s="98"/>
      <c r="E648" s="666"/>
      <c r="AQ648" s="411" t="e">
        <f t="shared" si="34"/>
        <v>#DIV/0!</v>
      </c>
    </row>
    <row r="649" spans="1:43" s="97" customFormat="1" ht="15.75" hidden="1">
      <c r="A649" s="96"/>
      <c r="C649" s="98"/>
      <c r="D649" s="98"/>
      <c r="E649" s="666"/>
      <c r="AQ649" s="411" t="e">
        <f t="shared" si="34"/>
        <v>#DIV/0!</v>
      </c>
    </row>
    <row r="650" spans="1:43" s="97" customFormat="1" ht="15.75" hidden="1">
      <c r="A650" s="96"/>
      <c r="C650" s="98"/>
      <c r="D650" s="98"/>
      <c r="E650" s="666"/>
      <c r="AQ650" s="411" t="e">
        <f aca="true" t="shared" si="35" ref="AQ650:AQ713">G650/F650*100</f>
        <v>#DIV/0!</v>
      </c>
    </row>
    <row r="651" spans="1:43" s="97" customFormat="1" ht="15.75" hidden="1">
      <c r="A651" s="96"/>
      <c r="C651" s="98"/>
      <c r="D651" s="98"/>
      <c r="E651" s="666"/>
      <c r="AQ651" s="411" t="e">
        <f t="shared" si="35"/>
        <v>#DIV/0!</v>
      </c>
    </row>
    <row r="652" spans="1:43" s="97" customFormat="1" ht="15.75" hidden="1">
      <c r="A652" s="96"/>
      <c r="C652" s="98"/>
      <c r="D652" s="98"/>
      <c r="E652" s="666"/>
      <c r="AQ652" s="411" t="e">
        <f t="shared" si="35"/>
        <v>#DIV/0!</v>
      </c>
    </row>
    <row r="653" spans="1:43" s="97" customFormat="1" ht="15.75" hidden="1">
      <c r="A653" s="96"/>
      <c r="C653" s="98"/>
      <c r="D653" s="98"/>
      <c r="E653" s="666"/>
      <c r="AQ653" s="411" t="e">
        <f t="shared" si="35"/>
        <v>#DIV/0!</v>
      </c>
    </row>
    <row r="654" spans="1:43" s="97" customFormat="1" ht="15.75" hidden="1">
      <c r="A654" s="96"/>
      <c r="C654" s="98"/>
      <c r="D654" s="98"/>
      <c r="E654" s="666"/>
      <c r="AQ654" s="411" t="e">
        <f t="shared" si="35"/>
        <v>#DIV/0!</v>
      </c>
    </row>
    <row r="655" spans="1:43" s="97" customFormat="1" ht="15.75" hidden="1">
      <c r="A655" s="96"/>
      <c r="C655" s="98"/>
      <c r="D655" s="98"/>
      <c r="E655" s="666"/>
      <c r="AQ655" s="411" t="e">
        <f t="shared" si="35"/>
        <v>#DIV/0!</v>
      </c>
    </row>
    <row r="656" spans="1:43" s="97" customFormat="1" ht="15.75" hidden="1">
      <c r="A656" s="96"/>
      <c r="C656" s="98"/>
      <c r="D656" s="98"/>
      <c r="E656" s="666"/>
      <c r="AQ656" s="411" t="e">
        <f t="shared" si="35"/>
        <v>#DIV/0!</v>
      </c>
    </row>
    <row r="657" spans="1:43" s="97" customFormat="1" ht="15.75" hidden="1">
      <c r="A657" s="96"/>
      <c r="C657" s="98"/>
      <c r="D657" s="98"/>
      <c r="E657" s="666"/>
      <c r="AQ657" s="411" t="e">
        <f t="shared" si="35"/>
        <v>#DIV/0!</v>
      </c>
    </row>
    <row r="658" spans="1:43" s="97" customFormat="1" ht="15.75" hidden="1">
      <c r="A658" s="96"/>
      <c r="C658" s="98"/>
      <c r="D658" s="98"/>
      <c r="E658" s="666"/>
      <c r="AQ658" s="411" t="e">
        <f t="shared" si="35"/>
        <v>#DIV/0!</v>
      </c>
    </row>
    <row r="659" spans="1:43" s="97" customFormat="1" ht="15.75" hidden="1">
      <c r="A659" s="96"/>
      <c r="C659" s="98"/>
      <c r="D659" s="98"/>
      <c r="E659" s="666"/>
      <c r="AQ659" s="411" t="e">
        <f t="shared" si="35"/>
        <v>#DIV/0!</v>
      </c>
    </row>
    <row r="660" spans="1:43" s="97" customFormat="1" ht="15.75" hidden="1">
      <c r="A660" s="96"/>
      <c r="C660" s="98"/>
      <c r="D660" s="98"/>
      <c r="E660" s="666"/>
      <c r="AQ660" s="411" t="e">
        <f t="shared" si="35"/>
        <v>#DIV/0!</v>
      </c>
    </row>
    <row r="661" spans="1:43" s="97" customFormat="1" ht="15.75" hidden="1">
      <c r="A661" s="96"/>
      <c r="C661" s="98"/>
      <c r="D661" s="98"/>
      <c r="E661" s="666"/>
      <c r="AQ661" s="411" t="e">
        <f t="shared" si="35"/>
        <v>#DIV/0!</v>
      </c>
    </row>
    <row r="662" spans="1:43" s="97" customFormat="1" ht="15.75" hidden="1">
      <c r="A662" s="96"/>
      <c r="C662" s="98"/>
      <c r="D662" s="98"/>
      <c r="E662" s="666"/>
      <c r="AQ662" s="411" t="e">
        <f t="shared" si="35"/>
        <v>#DIV/0!</v>
      </c>
    </row>
    <row r="663" spans="1:43" s="97" customFormat="1" ht="15.75" hidden="1">
      <c r="A663" s="96"/>
      <c r="C663" s="98"/>
      <c r="D663" s="98"/>
      <c r="E663" s="666"/>
      <c r="AQ663" s="411" t="e">
        <f t="shared" si="35"/>
        <v>#DIV/0!</v>
      </c>
    </row>
    <row r="664" spans="1:43" s="97" customFormat="1" ht="15.75" hidden="1">
      <c r="A664" s="96"/>
      <c r="C664" s="98"/>
      <c r="D664" s="98"/>
      <c r="E664" s="666"/>
      <c r="AQ664" s="411" t="e">
        <f t="shared" si="35"/>
        <v>#DIV/0!</v>
      </c>
    </row>
    <row r="665" spans="1:43" s="97" customFormat="1" ht="15.75" hidden="1">
      <c r="A665" s="96"/>
      <c r="C665" s="98"/>
      <c r="D665" s="98"/>
      <c r="E665" s="666"/>
      <c r="AQ665" s="411" t="e">
        <f t="shared" si="35"/>
        <v>#DIV/0!</v>
      </c>
    </row>
    <row r="666" spans="1:43" s="97" customFormat="1" ht="15.75" hidden="1">
      <c r="A666" s="96"/>
      <c r="C666" s="98"/>
      <c r="D666" s="98"/>
      <c r="E666" s="666"/>
      <c r="AQ666" s="411" t="e">
        <f t="shared" si="35"/>
        <v>#DIV/0!</v>
      </c>
    </row>
    <row r="667" spans="1:43" s="97" customFormat="1" ht="15.75" hidden="1">
      <c r="A667" s="96"/>
      <c r="C667" s="98"/>
      <c r="D667" s="98"/>
      <c r="E667" s="666"/>
      <c r="AQ667" s="411" t="e">
        <f t="shared" si="35"/>
        <v>#DIV/0!</v>
      </c>
    </row>
    <row r="668" spans="1:43" s="97" customFormat="1" ht="15.75" hidden="1">
      <c r="A668" s="96"/>
      <c r="C668" s="98"/>
      <c r="D668" s="98"/>
      <c r="E668" s="666"/>
      <c r="AQ668" s="411" t="e">
        <f t="shared" si="35"/>
        <v>#DIV/0!</v>
      </c>
    </row>
    <row r="669" spans="1:43" s="97" customFormat="1" ht="15.75" hidden="1">
      <c r="A669" s="96"/>
      <c r="C669" s="98"/>
      <c r="D669" s="98"/>
      <c r="E669" s="666"/>
      <c r="AQ669" s="411" t="e">
        <f t="shared" si="35"/>
        <v>#DIV/0!</v>
      </c>
    </row>
    <row r="670" spans="1:43" s="97" customFormat="1" ht="15.75" hidden="1">
      <c r="A670" s="96"/>
      <c r="C670" s="98"/>
      <c r="D670" s="98"/>
      <c r="E670" s="666"/>
      <c r="AQ670" s="411" t="e">
        <f t="shared" si="35"/>
        <v>#DIV/0!</v>
      </c>
    </row>
    <row r="671" spans="1:43" s="97" customFormat="1" ht="15.75" hidden="1">
      <c r="A671" s="96"/>
      <c r="C671" s="98"/>
      <c r="D671" s="98"/>
      <c r="E671" s="666"/>
      <c r="AQ671" s="411" t="e">
        <f t="shared" si="35"/>
        <v>#DIV/0!</v>
      </c>
    </row>
    <row r="672" spans="1:43" s="97" customFormat="1" ht="15.75" hidden="1">
      <c r="A672" s="96"/>
      <c r="C672" s="98"/>
      <c r="D672" s="98"/>
      <c r="E672" s="666"/>
      <c r="AQ672" s="411" t="e">
        <f t="shared" si="35"/>
        <v>#DIV/0!</v>
      </c>
    </row>
    <row r="673" spans="1:43" s="97" customFormat="1" ht="15.75" hidden="1">
      <c r="A673" s="96"/>
      <c r="C673" s="98"/>
      <c r="D673" s="98"/>
      <c r="E673" s="666"/>
      <c r="AQ673" s="411" t="e">
        <f t="shared" si="35"/>
        <v>#DIV/0!</v>
      </c>
    </row>
    <row r="674" spans="1:43" s="97" customFormat="1" ht="15.75" hidden="1">
      <c r="A674" s="96"/>
      <c r="C674" s="98"/>
      <c r="D674" s="98"/>
      <c r="E674" s="666"/>
      <c r="AQ674" s="411" t="e">
        <f t="shared" si="35"/>
        <v>#DIV/0!</v>
      </c>
    </row>
    <row r="675" spans="1:43" s="97" customFormat="1" ht="15.75" hidden="1">
      <c r="A675" s="96"/>
      <c r="C675" s="98"/>
      <c r="D675" s="98"/>
      <c r="E675" s="666"/>
      <c r="AQ675" s="411" t="e">
        <f t="shared" si="35"/>
        <v>#DIV/0!</v>
      </c>
    </row>
    <row r="676" spans="1:43" s="97" customFormat="1" ht="15.75" hidden="1">
      <c r="A676" s="96"/>
      <c r="C676" s="98"/>
      <c r="D676" s="98"/>
      <c r="E676" s="666"/>
      <c r="AQ676" s="411" t="e">
        <f t="shared" si="35"/>
        <v>#DIV/0!</v>
      </c>
    </row>
    <row r="677" spans="1:43" s="97" customFormat="1" ht="15.75" hidden="1">
      <c r="A677" s="96"/>
      <c r="C677" s="98"/>
      <c r="D677" s="98"/>
      <c r="E677" s="666"/>
      <c r="AQ677" s="411" t="e">
        <f t="shared" si="35"/>
        <v>#DIV/0!</v>
      </c>
    </row>
    <row r="678" spans="1:43" s="97" customFormat="1" ht="15.75" hidden="1">
      <c r="A678" s="96"/>
      <c r="C678" s="98"/>
      <c r="D678" s="98"/>
      <c r="E678" s="666"/>
      <c r="AQ678" s="411" t="e">
        <f t="shared" si="35"/>
        <v>#DIV/0!</v>
      </c>
    </row>
    <row r="679" spans="1:43" s="97" customFormat="1" ht="15.75" hidden="1">
      <c r="A679" s="96"/>
      <c r="C679" s="98"/>
      <c r="D679" s="98"/>
      <c r="E679" s="666"/>
      <c r="AQ679" s="411" t="e">
        <f t="shared" si="35"/>
        <v>#DIV/0!</v>
      </c>
    </row>
    <row r="680" spans="1:43" s="97" customFormat="1" ht="15.75" hidden="1">
      <c r="A680" s="96"/>
      <c r="C680" s="98"/>
      <c r="D680" s="98"/>
      <c r="E680" s="666"/>
      <c r="AQ680" s="411" t="e">
        <f t="shared" si="35"/>
        <v>#DIV/0!</v>
      </c>
    </row>
    <row r="681" spans="1:43" s="97" customFormat="1" ht="15.75" hidden="1">
      <c r="A681" s="96"/>
      <c r="C681" s="98"/>
      <c r="D681" s="98"/>
      <c r="E681" s="666"/>
      <c r="AQ681" s="411" t="e">
        <f t="shared" si="35"/>
        <v>#DIV/0!</v>
      </c>
    </row>
    <row r="682" spans="1:43" s="97" customFormat="1" ht="15.75" hidden="1">
      <c r="A682" s="96"/>
      <c r="C682" s="98"/>
      <c r="D682" s="98"/>
      <c r="E682" s="666"/>
      <c r="AQ682" s="411" t="e">
        <f t="shared" si="35"/>
        <v>#DIV/0!</v>
      </c>
    </row>
    <row r="683" spans="1:43" s="97" customFormat="1" ht="15.75" hidden="1">
      <c r="A683" s="96"/>
      <c r="C683" s="98"/>
      <c r="D683" s="98"/>
      <c r="E683" s="666"/>
      <c r="AQ683" s="411" t="e">
        <f t="shared" si="35"/>
        <v>#DIV/0!</v>
      </c>
    </row>
    <row r="684" spans="1:43" s="97" customFormat="1" ht="15.75" hidden="1">
      <c r="A684" s="96"/>
      <c r="C684" s="98"/>
      <c r="D684" s="98"/>
      <c r="E684" s="666"/>
      <c r="AQ684" s="411" t="e">
        <f t="shared" si="35"/>
        <v>#DIV/0!</v>
      </c>
    </row>
    <row r="685" spans="1:43" s="97" customFormat="1" ht="15.75" hidden="1">
      <c r="A685" s="96"/>
      <c r="C685" s="98"/>
      <c r="D685" s="98"/>
      <c r="E685" s="666"/>
      <c r="AQ685" s="411" t="e">
        <f t="shared" si="35"/>
        <v>#DIV/0!</v>
      </c>
    </row>
    <row r="686" spans="1:43" s="97" customFormat="1" ht="15.75" hidden="1">
      <c r="A686" s="96"/>
      <c r="C686" s="98"/>
      <c r="D686" s="98"/>
      <c r="E686" s="666"/>
      <c r="AQ686" s="411" t="e">
        <f t="shared" si="35"/>
        <v>#DIV/0!</v>
      </c>
    </row>
    <row r="687" spans="1:43" s="97" customFormat="1" ht="15.75" hidden="1">
      <c r="A687" s="96"/>
      <c r="C687" s="98"/>
      <c r="D687" s="98"/>
      <c r="E687" s="666"/>
      <c r="AQ687" s="411" t="e">
        <f t="shared" si="35"/>
        <v>#DIV/0!</v>
      </c>
    </row>
    <row r="688" spans="1:43" s="97" customFormat="1" ht="15.75" hidden="1">
      <c r="A688" s="96"/>
      <c r="C688" s="98"/>
      <c r="D688" s="98"/>
      <c r="E688" s="666"/>
      <c r="AQ688" s="411" t="e">
        <f t="shared" si="35"/>
        <v>#DIV/0!</v>
      </c>
    </row>
    <row r="689" spans="1:43" s="97" customFormat="1" ht="15.75" hidden="1">
      <c r="A689" s="96"/>
      <c r="C689" s="98"/>
      <c r="D689" s="98"/>
      <c r="E689" s="666"/>
      <c r="AQ689" s="411" t="e">
        <f t="shared" si="35"/>
        <v>#DIV/0!</v>
      </c>
    </row>
    <row r="690" spans="1:43" s="97" customFormat="1" ht="15.75" hidden="1">
      <c r="A690" s="96"/>
      <c r="C690" s="98"/>
      <c r="D690" s="98"/>
      <c r="E690" s="666"/>
      <c r="AQ690" s="411" t="e">
        <f t="shared" si="35"/>
        <v>#DIV/0!</v>
      </c>
    </row>
    <row r="691" spans="1:43" s="97" customFormat="1" ht="15.75" hidden="1">
      <c r="A691" s="96"/>
      <c r="C691" s="98"/>
      <c r="D691" s="98"/>
      <c r="E691" s="666"/>
      <c r="AQ691" s="411" t="e">
        <f t="shared" si="35"/>
        <v>#DIV/0!</v>
      </c>
    </row>
    <row r="692" spans="1:43" s="97" customFormat="1" ht="15.75" hidden="1">
      <c r="A692" s="96"/>
      <c r="C692" s="98"/>
      <c r="D692" s="98"/>
      <c r="E692" s="666"/>
      <c r="AQ692" s="411" t="e">
        <f t="shared" si="35"/>
        <v>#DIV/0!</v>
      </c>
    </row>
    <row r="693" spans="1:43" s="97" customFormat="1" ht="15.75" hidden="1">
      <c r="A693" s="96"/>
      <c r="C693" s="98"/>
      <c r="D693" s="98"/>
      <c r="E693" s="666"/>
      <c r="AQ693" s="411" t="e">
        <f t="shared" si="35"/>
        <v>#DIV/0!</v>
      </c>
    </row>
    <row r="694" spans="1:43" s="97" customFormat="1" ht="15.75" hidden="1">
      <c r="A694" s="96"/>
      <c r="C694" s="98"/>
      <c r="D694" s="98"/>
      <c r="E694" s="666"/>
      <c r="AQ694" s="411" t="e">
        <f t="shared" si="35"/>
        <v>#DIV/0!</v>
      </c>
    </row>
    <row r="695" spans="1:43" s="97" customFormat="1" ht="15.75" hidden="1">
      <c r="A695" s="96"/>
      <c r="C695" s="98"/>
      <c r="D695" s="98"/>
      <c r="E695" s="666"/>
      <c r="AQ695" s="411" t="e">
        <f t="shared" si="35"/>
        <v>#DIV/0!</v>
      </c>
    </row>
    <row r="696" spans="1:43" s="97" customFormat="1" ht="15.75" hidden="1">
      <c r="A696" s="96"/>
      <c r="C696" s="98"/>
      <c r="D696" s="98"/>
      <c r="E696" s="666"/>
      <c r="AQ696" s="411" t="e">
        <f t="shared" si="35"/>
        <v>#DIV/0!</v>
      </c>
    </row>
    <row r="697" spans="1:43" s="97" customFormat="1" ht="15.75" hidden="1">
      <c r="A697" s="96"/>
      <c r="C697" s="98"/>
      <c r="D697" s="98"/>
      <c r="E697" s="666"/>
      <c r="AQ697" s="411" t="e">
        <f t="shared" si="35"/>
        <v>#DIV/0!</v>
      </c>
    </row>
    <row r="698" spans="1:43" s="97" customFormat="1" ht="15.75" hidden="1">
      <c r="A698" s="96"/>
      <c r="C698" s="98"/>
      <c r="D698" s="98"/>
      <c r="E698" s="666"/>
      <c r="AQ698" s="411" t="e">
        <f t="shared" si="35"/>
        <v>#DIV/0!</v>
      </c>
    </row>
    <row r="699" spans="1:43" s="97" customFormat="1" ht="15.75" hidden="1">
      <c r="A699" s="96"/>
      <c r="C699" s="98"/>
      <c r="D699" s="98"/>
      <c r="E699" s="666"/>
      <c r="AQ699" s="411" t="e">
        <f t="shared" si="35"/>
        <v>#DIV/0!</v>
      </c>
    </row>
    <row r="700" spans="1:43" s="97" customFormat="1" ht="15.75" hidden="1">
      <c r="A700" s="96"/>
      <c r="C700" s="98"/>
      <c r="D700" s="98"/>
      <c r="E700" s="666"/>
      <c r="AQ700" s="411" t="e">
        <f t="shared" si="35"/>
        <v>#DIV/0!</v>
      </c>
    </row>
    <row r="701" spans="1:43" s="97" customFormat="1" ht="15.75" hidden="1">
      <c r="A701" s="96"/>
      <c r="C701" s="98"/>
      <c r="D701" s="98"/>
      <c r="E701" s="666"/>
      <c r="AQ701" s="411" t="e">
        <f t="shared" si="35"/>
        <v>#DIV/0!</v>
      </c>
    </row>
    <row r="702" spans="1:43" s="97" customFormat="1" ht="15.75" hidden="1">
      <c r="A702" s="96"/>
      <c r="C702" s="98"/>
      <c r="D702" s="98"/>
      <c r="E702" s="666"/>
      <c r="AQ702" s="411" t="e">
        <f t="shared" si="35"/>
        <v>#DIV/0!</v>
      </c>
    </row>
    <row r="703" spans="1:43" s="97" customFormat="1" ht="15.75" hidden="1">
      <c r="A703" s="96"/>
      <c r="C703" s="98"/>
      <c r="D703" s="98"/>
      <c r="E703" s="666"/>
      <c r="AQ703" s="411" t="e">
        <f t="shared" si="35"/>
        <v>#DIV/0!</v>
      </c>
    </row>
    <row r="704" spans="1:43" s="97" customFormat="1" ht="15.75" hidden="1">
      <c r="A704" s="96"/>
      <c r="C704" s="98"/>
      <c r="D704" s="98"/>
      <c r="E704" s="666"/>
      <c r="AQ704" s="411" t="e">
        <f t="shared" si="35"/>
        <v>#DIV/0!</v>
      </c>
    </row>
    <row r="705" spans="1:43" s="97" customFormat="1" ht="15.75" hidden="1">
      <c r="A705" s="96"/>
      <c r="C705" s="98"/>
      <c r="D705" s="98"/>
      <c r="E705" s="666"/>
      <c r="AQ705" s="411" t="e">
        <f t="shared" si="35"/>
        <v>#DIV/0!</v>
      </c>
    </row>
    <row r="706" spans="1:43" s="97" customFormat="1" ht="15.75" hidden="1">
      <c r="A706" s="96"/>
      <c r="C706" s="98"/>
      <c r="D706" s="98"/>
      <c r="E706" s="666"/>
      <c r="AQ706" s="411" t="e">
        <f t="shared" si="35"/>
        <v>#DIV/0!</v>
      </c>
    </row>
    <row r="707" spans="1:43" s="97" customFormat="1" ht="15.75" hidden="1">
      <c r="A707" s="96"/>
      <c r="C707" s="98"/>
      <c r="D707" s="98"/>
      <c r="E707" s="666"/>
      <c r="AQ707" s="411" t="e">
        <f t="shared" si="35"/>
        <v>#DIV/0!</v>
      </c>
    </row>
    <row r="708" spans="1:43" s="97" customFormat="1" ht="15.75" hidden="1">
      <c r="A708" s="96"/>
      <c r="C708" s="98"/>
      <c r="D708" s="98"/>
      <c r="E708" s="666"/>
      <c r="AQ708" s="411" t="e">
        <f t="shared" si="35"/>
        <v>#DIV/0!</v>
      </c>
    </row>
    <row r="709" spans="1:43" s="97" customFormat="1" ht="15.75" hidden="1">
      <c r="A709" s="96"/>
      <c r="C709" s="98"/>
      <c r="D709" s="98"/>
      <c r="E709" s="666"/>
      <c r="AQ709" s="411" t="e">
        <f t="shared" si="35"/>
        <v>#DIV/0!</v>
      </c>
    </row>
    <row r="710" spans="1:43" s="97" customFormat="1" ht="15.75" hidden="1">
      <c r="A710" s="96"/>
      <c r="C710" s="98"/>
      <c r="D710" s="98"/>
      <c r="E710" s="666"/>
      <c r="AQ710" s="411" t="e">
        <f t="shared" si="35"/>
        <v>#DIV/0!</v>
      </c>
    </row>
    <row r="711" spans="1:43" s="97" customFormat="1" ht="15.75" hidden="1">
      <c r="A711" s="96"/>
      <c r="C711" s="98"/>
      <c r="D711" s="98"/>
      <c r="E711" s="666"/>
      <c r="AQ711" s="411" t="e">
        <f t="shared" si="35"/>
        <v>#DIV/0!</v>
      </c>
    </row>
    <row r="712" spans="1:43" s="97" customFormat="1" ht="15.75" hidden="1">
      <c r="A712" s="96"/>
      <c r="C712" s="98"/>
      <c r="D712" s="98"/>
      <c r="E712" s="666"/>
      <c r="AQ712" s="411" t="e">
        <f t="shared" si="35"/>
        <v>#DIV/0!</v>
      </c>
    </row>
    <row r="713" spans="1:43" s="97" customFormat="1" ht="15.75" hidden="1">
      <c r="A713" s="96"/>
      <c r="C713" s="98"/>
      <c r="D713" s="98"/>
      <c r="E713" s="666"/>
      <c r="AQ713" s="411" t="e">
        <f t="shared" si="35"/>
        <v>#DIV/0!</v>
      </c>
    </row>
    <row r="714" spans="1:43" s="97" customFormat="1" ht="15.75" hidden="1">
      <c r="A714" s="96"/>
      <c r="C714" s="98"/>
      <c r="D714" s="98"/>
      <c r="E714" s="666"/>
      <c r="AQ714" s="411" t="e">
        <f aca="true" t="shared" si="36" ref="AQ714:AQ777">G714/F714*100</f>
        <v>#DIV/0!</v>
      </c>
    </row>
    <row r="715" spans="1:43" s="97" customFormat="1" ht="15.75" hidden="1">
      <c r="A715" s="96"/>
      <c r="C715" s="98"/>
      <c r="D715" s="98"/>
      <c r="E715" s="666"/>
      <c r="AQ715" s="411" t="e">
        <f t="shared" si="36"/>
        <v>#DIV/0!</v>
      </c>
    </row>
    <row r="716" spans="1:43" s="97" customFormat="1" ht="15.75" hidden="1">
      <c r="A716" s="96"/>
      <c r="C716" s="98"/>
      <c r="D716" s="98"/>
      <c r="E716" s="666"/>
      <c r="AQ716" s="411" t="e">
        <f t="shared" si="36"/>
        <v>#DIV/0!</v>
      </c>
    </row>
    <row r="717" spans="1:43" s="97" customFormat="1" ht="15.75" hidden="1">
      <c r="A717" s="96"/>
      <c r="C717" s="98"/>
      <c r="D717" s="98"/>
      <c r="E717" s="666"/>
      <c r="AQ717" s="411" t="e">
        <f t="shared" si="36"/>
        <v>#DIV/0!</v>
      </c>
    </row>
    <row r="718" spans="1:43" s="97" customFormat="1" ht="15.75" hidden="1">
      <c r="A718" s="96"/>
      <c r="C718" s="98"/>
      <c r="D718" s="98"/>
      <c r="E718" s="666"/>
      <c r="AQ718" s="411" t="e">
        <f t="shared" si="36"/>
        <v>#DIV/0!</v>
      </c>
    </row>
    <row r="719" spans="1:43" s="97" customFormat="1" ht="15.75" hidden="1">
      <c r="A719" s="96"/>
      <c r="C719" s="98"/>
      <c r="D719" s="98"/>
      <c r="E719" s="666"/>
      <c r="AQ719" s="411" t="e">
        <f t="shared" si="36"/>
        <v>#DIV/0!</v>
      </c>
    </row>
    <row r="720" spans="1:43" s="97" customFormat="1" ht="15.75" hidden="1">
      <c r="A720" s="96"/>
      <c r="C720" s="98"/>
      <c r="D720" s="98"/>
      <c r="E720" s="666"/>
      <c r="AQ720" s="411" t="e">
        <f t="shared" si="36"/>
        <v>#DIV/0!</v>
      </c>
    </row>
    <row r="721" spans="1:43" s="97" customFormat="1" ht="15.75" hidden="1">
      <c r="A721" s="96"/>
      <c r="C721" s="98"/>
      <c r="D721" s="98"/>
      <c r="E721" s="666"/>
      <c r="AQ721" s="411" t="e">
        <f t="shared" si="36"/>
        <v>#DIV/0!</v>
      </c>
    </row>
    <row r="722" spans="1:43" s="97" customFormat="1" ht="15.75" hidden="1">
      <c r="A722" s="96"/>
      <c r="C722" s="98"/>
      <c r="D722" s="98"/>
      <c r="E722" s="666"/>
      <c r="AQ722" s="411" t="e">
        <f t="shared" si="36"/>
        <v>#DIV/0!</v>
      </c>
    </row>
    <row r="723" spans="1:43" s="97" customFormat="1" ht="15.75" hidden="1">
      <c r="A723" s="96"/>
      <c r="C723" s="98"/>
      <c r="D723" s="98"/>
      <c r="E723" s="666"/>
      <c r="AQ723" s="411" t="e">
        <f t="shared" si="36"/>
        <v>#DIV/0!</v>
      </c>
    </row>
    <row r="724" spans="1:43" s="97" customFormat="1" ht="15.75" hidden="1">
      <c r="A724" s="96"/>
      <c r="C724" s="98"/>
      <c r="D724" s="98"/>
      <c r="E724" s="666"/>
      <c r="AQ724" s="411" t="e">
        <f t="shared" si="36"/>
        <v>#DIV/0!</v>
      </c>
    </row>
    <row r="725" spans="1:43" s="97" customFormat="1" ht="15.75" hidden="1">
      <c r="A725" s="96"/>
      <c r="C725" s="98"/>
      <c r="D725" s="98"/>
      <c r="E725" s="666"/>
      <c r="AQ725" s="411" t="e">
        <f t="shared" si="36"/>
        <v>#DIV/0!</v>
      </c>
    </row>
    <row r="726" spans="1:43" s="97" customFormat="1" ht="15.75" hidden="1">
      <c r="A726" s="96"/>
      <c r="C726" s="98"/>
      <c r="D726" s="98"/>
      <c r="E726" s="666"/>
      <c r="AQ726" s="411" t="e">
        <f t="shared" si="36"/>
        <v>#DIV/0!</v>
      </c>
    </row>
    <row r="727" spans="1:43" s="97" customFormat="1" ht="15.75" hidden="1">
      <c r="A727" s="96"/>
      <c r="C727" s="98"/>
      <c r="D727" s="98"/>
      <c r="E727" s="666"/>
      <c r="AQ727" s="411" t="e">
        <f t="shared" si="36"/>
        <v>#DIV/0!</v>
      </c>
    </row>
    <row r="728" spans="1:43" s="97" customFormat="1" ht="15.75" hidden="1">
      <c r="A728" s="96"/>
      <c r="C728" s="98"/>
      <c r="D728" s="98"/>
      <c r="E728" s="666"/>
      <c r="AQ728" s="411" t="e">
        <f t="shared" si="36"/>
        <v>#DIV/0!</v>
      </c>
    </row>
    <row r="729" spans="1:43" s="97" customFormat="1" ht="15.75" hidden="1">
      <c r="A729" s="96"/>
      <c r="C729" s="98"/>
      <c r="D729" s="98"/>
      <c r="E729" s="666"/>
      <c r="AQ729" s="411" t="e">
        <f t="shared" si="36"/>
        <v>#DIV/0!</v>
      </c>
    </row>
    <row r="730" spans="1:43" s="97" customFormat="1" ht="15.75" hidden="1">
      <c r="A730" s="96"/>
      <c r="C730" s="98"/>
      <c r="D730" s="98"/>
      <c r="E730" s="666"/>
      <c r="AQ730" s="411" t="e">
        <f t="shared" si="36"/>
        <v>#DIV/0!</v>
      </c>
    </row>
    <row r="731" spans="1:43" s="97" customFormat="1" ht="15.75" hidden="1">
      <c r="A731" s="96"/>
      <c r="C731" s="98"/>
      <c r="D731" s="98"/>
      <c r="E731" s="666"/>
      <c r="AQ731" s="411" t="e">
        <f t="shared" si="36"/>
        <v>#DIV/0!</v>
      </c>
    </row>
    <row r="732" spans="1:43" s="97" customFormat="1" ht="15.75" hidden="1">
      <c r="A732" s="96"/>
      <c r="C732" s="98"/>
      <c r="D732" s="98"/>
      <c r="E732" s="666"/>
      <c r="AQ732" s="411" t="e">
        <f t="shared" si="36"/>
        <v>#DIV/0!</v>
      </c>
    </row>
    <row r="733" spans="1:43" s="97" customFormat="1" ht="15.75" hidden="1">
      <c r="A733" s="96"/>
      <c r="C733" s="98"/>
      <c r="D733" s="98"/>
      <c r="E733" s="666"/>
      <c r="AQ733" s="411" t="e">
        <f t="shared" si="36"/>
        <v>#DIV/0!</v>
      </c>
    </row>
    <row r="734" spans="1:43" s="97" customFormat="1" ht="15.75" hidden="1">
      <c r="A734" s="96"/>
      <c r="C734" s="98"/>
      <c r="D734" s="98"/>
      <c r="E734" s="666"/>
      <c r="AQ734" s="411" t="e">
        <f t="shared" si="36"/>
        <v>#DIV/0!</v>
      </c>
    </row>
    <row r="735" spans="1:43" s="97" customFormat="1" ht="15.75" hidden="1">
      <c r="A735" s="96"/>
      <c r="C735" s="98"/>
      <c r="D735" s="98"/>
      <c r="E735" s="666"/>
      <c r="AQ735" s="411" t="e">
        <f t="shared" si="36"/>
        <v>#DIV/0!</v>
      </c>
    </row>
    <row r="736" spans="1:43" s="97" customFormat="1" ht="15.75" hidden="1">
      <c r="A736" s="96"/>
      <c r="C736" s="98"/>
      <c r="D736" s="98"/>
      <c r="E736" s="666"/>
      <c r="AQ736" s="411" t="e">
        <f t="shared" si="36"/>
        <v>#DIV/0!</v>
      </c>
    </row>
    <row r="737" spans="1:43" s="97" customFormat="1" ht="15.75" hidden="1">
      <c r="A737" s="96"/>
      <c r="C737" s="98"/>
      <c r="D737" s="98"/>
      <c r="E737" s="666"/>
      <c r="AQ737" s="411" t="e">
        <f t="shared" si="36"/>
        <v>#DIV/0!</v>
      </c>
    </row>
    <row r="738" spans="1:43" s="97" customFormat="1" ht="15.75" hidden="1">
      <c r="A738" s="96"/>
      <c r="C738" s="98"/>
      <c r="D738" s="98"/>
      <c r="E738" s="666"/>
      <c r="AQ738" s="411" t="e">
        <f t="shared" si="36"/>
        <v>#DIV/0!</v>
      </c>
    </row>
    <row r="739" spans="1:43" s="97" customFormat="1" ht="15.75" hidden="1">
      <c r="A739" s="96"/>
      <c r="C739" s="98"/>
      <c r="D739" s="98"/>
      <c r="E739" s="666"/>
      <c r="AQ739" s="411" t="e">
        <f t="shared" si="36"/>
        <v>#DIV/0!</v>
      </c>
    </row>
    <row r="740" spans="1:43" s="97" customFormat="1" ht="15.75" hidden="1">
      <c r="A740" s="96"/>
      <c r="C740" s="98"/>
      <c r="D740" s="98"/>
      <c r="E740" s="666"/>
      <c r="AQ740" s="411" t="e">
        <f t="shared" si="36"/>
        <v>#DIV/0!</v>
      </c>
    </row>
    <row r="741" spans="1:43" s="97" customFormat="1" ht="15.75" hidden="1">
      <c r="A741" s="96"/>
      <c r="C741" s="98"/>
      <c r="D741" s="98"/>
      <c r="E741" s="666"/>
      <c r="AQ741" s="411" t="e">
        <f t="shared" si="36"/>
        <v>#DIV/0!</v>
      </c>
    </row>
    <row r="742" spans="1:43" s="97" customFormat="1" ht="15.75" hidden="1">
      <c r="A742" s="96"/>
      <c r="C742" s="98"/>
      <c r="D742" s="98"/>
      <c r="E742" s="666"/>
      <c r="AQ742" s="411" t="e">
        <f t="shared" si="36"/>
        <v>#DIV/0!</v>
      </c>
    </row>
    <row r="743" spans="1:43" s="97" customFormat="1" ht="15.75" hidden="1">
      <c r="A743" s="96"/>
      <c r="C743" s="98"/>
      <c r="D743" s="98"/>
      <c r="E743" s="666"/>
      <c r="AQ743" s="411" t="e">
        <f t="shared" si="36"/>
        <v>#DIV/0!</v>
      </c>
    </row>
    <row r="744" spans="1:43" s="97" customFormat="1" ht="15.75" hidden="1">
      <c r="A744" s="96"/>
      <c r="C744" s="98"/>
      <c r="D744" s="98"/>
      <c r="E744" s="666"/>
      <c r="AQ744" s="411" t="e">
        <f t="shared" si="36"/>
        <v>#DIV/0!</v>
      </c>
    </row>
    <row r="745" spans="1:43" s="97" customFormat="1" ht="15.75" hidden="1">
      <c r="A745" s="96"/>
      <c r="C745" s="98"/>
      <c r="D745" s="98"/>
      <c r="E745" s="666"/>
      <c r="AQ745" s="411" t="e">
        <f t="shared" si="36"/>
        <v>#DIV/0!</v>
      </c>
    </row>
    <row r="746" spans="1:43" s="97" customFormat="1" ht="15.75" hidden="1">
      <c r="A746" s="96"/>
      <c r="C746" s="98"/>
      <c r="D746" s="98"/>
      <c r="E746" s="666"/>
      <c r="AQ746" s="411" t="e">
        <f t="shared" si="36"/>
        <v>#DIV/0!</v>
      </c>
    </row>
    <row r="747" spans="1:43" s="97" customFormat="1" ht="15.75" hidden="1">
      <c r="A747" s="96"/>
      <c r="C747" s="98"/>
      <c r="D747" s="98"/>
      <c r="E747" s="666"/>
      <c r="AQ747" s="411" t="e">
        <f t="shared" si="36"/>
        <v>#DIV/0!</v>
      </c>
    </row>
    <row r="748" spans="1:43" s="97" customFormat="1" ht="15.75" hidden="1">
      <c r="A748" s="96"/>
      <c r="C748" s="98"/>
      <c r="D748" s="98"/>
      <c r="E748" s="666"/>
      <c r="AQ748" s="411" t="e">
        <f t="shared" si="36"/>
        <v>#DIV/0!</v>
      </c>
    </row>
    <row r="749" spans="1:43" s="97" customFormat="1" ht="15.75" hidden="1">
      <c r="A749" s="96"/>
      <c r="C749" s="98"/>
      <c r="D749" s="98"/>
      <c r="E749" s="666"/>
      <c r="AQ749" s="411" t="e">
        <f t="shared" si="36"/>
        <v>#DIV/0!</v>
      </c>
    </row>
    <row r="750" spans="1:43" s="97" customFormat="1" ht="15.75" hidden="1">
      <c r="A750" s="96"/>
      <c r="C750" s="98"/>
      <c r="D750" s="98"/>
      <c r="E750" s="666"/>
      <c r="AQ750" s="411" t="e">
        <f t="shared" si="36"/>
        <v>#DIV/0!</v>
      </c>
    </row>
    <row r="751" spans="1:43" s="97" customFormat="1" ht="15.75" hidden="1">
      <c r="A751" s="96"/>
      <c r="C751" s="98"/>
      <c r="D751" s="98"/>
      <c r="E751" s="666"/>
      <c r="AQ751" s="411" t="e">
        <f t="shared" si="36"/>
        <v>#DIV/0!</v>
      </c>
    </row>
    <row r="752" spans="1:43" s="97" customFormat="1" ht="15.75" hidden="1">
      <c r="A752" s="96"/>
      <c r="C752" s="98"/>
      <c r="D752" s="98"/>
      <c r="E752" s="666"/>
      <c r="AQ752" s="411" t="e">
        <f t="shared" si="36"/>
        <v>#DIV/0!</v>
      </c>
    </row>
    <row r="753" spans="1:43" s="97" customFormat="1" ht="15.75" hidden="1">
      <c r="A753" s="96"/>
      <c r="C753" s="98"/>
      <c r="D753" s="98"/>
      <c r="E753" s="666"/>
      <c r="AQ753" s="411" t="e">
        <f t="shared" si="36"/>
        <v>#DIV/0!</v>
      </c>
    </row>
    <row r="754" spans="1:43" s="97" customFormat="1" ht="15.75" hidden="1">
      <c r="A754" s="96"/>
      <c r="C754" s="98"/>
      <c r="D754" s="98"/>
      <c r="E754" s="666"/>
      <c r="AQ754" s="411" t="e">
        <f t="shared" si="36"/>
        <v>#DIV/0!</v>
      </c>
    </row>
    <row r="755" spans="1:43" s="97" customFormat="1" ht="15.75" hidden="1">
      <c r="A755" s="96"/>
      <c r="C755" s="98"/>
      <c r="D755" s="98"/>
      <c r="E755" s="666"/>
      <c r="AQ755" s="411" t="e">
        <f t="shared" si="36"/>
        <v>#DIV/0!</v>
      </c>
    </row>
    <row r="756" spans="1:43" s="97" customFormat="1" ht="15.75" hidden="1">
      <c r="A756" s="96"/>
      <c r="C756" s="98"/>
      <c r="D756" s="98"/>
      <c r="E756" s="666"/>
      <c r="AQ756" s="411" t="e">
        <f t="shared" si="36"/>
        <v>#DIV/0!</v>
      </c>
    </row>
    <row r="757" spans="1:43" s="97" customFormat="1" ht="15.75" hidden="1">
      <c r="A757" s="96"/>
      <c r="C757" s="98"/>
      <c r="D757" s="98"/>
      <c r="E757" s="666"/>
      <c r="AQ757" s="411" t="e">
        <f t="shared" si="36"/>
        <v>#DIV/0!</v>
      </c>
    </row>
    <row r="758" spans="1:43" s="97" customFormat="1" ht="15.75" hidden="1">
      <c r="A758" s="96"/>
      <c r="C758" s="98"/>
      <c r="D758" s="98"/>
      <c r="E758" s="666"/>
      <c r="AQ758" s="411" t="e">
        <f t="shared" si="36"/>
        <v>#DIV/0!</v>
      </c>
    </row>
    <row r="759" spans="1:43" s="97" customFormat="1" ht="15.75" hidden="1">
      <c r="A759" s="96"/>
      <c r="C759" s="98"/>
      <c r="D759" s="98"/>
      <c r="E759" s="666"/>
      <c r="AQ759" s="411" t="e">
        <f t="shared" si="36"/>
        <v>#DIV/0!</v>
      </c>
    </row>
    <row r="760" spans="1:43" s="97" customFormat="1" ht="15.75" hidden="1">
      <c r="A760" s="96"/>
      <c r="C760" s="98"/>
      <c r="D760" s="98"/>
      <c r="E760" s="666"/>
      <c r="AQ760" s="411" t="e">
        <f t="shared" si="36"/>
        <v>#DIV/0!</v>
      </c>
    </row>
    <row r="761" spans="1:43" s="97" customFormat="1" ht="15.75" hidden="1">
      <c r="A761" s="96"/>
      <c r="C761" s="98"/>
      <c r="D761" s="98"/>
      <c r="E761" s="666"/>
      <c r="AQ761" s="411" t="e">
        <f t="shared" si="36"/>
        <v>#DIV/0!</v>
      </c>
    </row>
    <row r="762" spans="1:43" s="97" customFormat="1" ht="15.75" hidden="1">
      <c r="A762" s="96"/>
      <c r="C762" s="98"/>
      <c r="D762" s="98"/>
      <c r="E762" s="666"/>
      <c r="AQ762" s="411" t="e">
        <f t="shared" si="36"/>
        <v>#DIV/0!</v>
      </c>
    </row>
    <row r="763" spans="1:43" s="97" customFormat="1" ht="15.75" hidden="1">
      <c r="A763" s="96"/>
      <c r="C763" s="98"/>
      <c r="D763" s="98"/>
      <c r="E763" s="666"/>
      <c r="AQ763" s="411" t="e">
        <f t="shared" si="36"/>
        <v>#DIV/0!</v>
      </c>
    </row>
    <row r="764" spans="1:43" s="97" customFormat="1" ht="15.75" hidden="1">
      <c r="A764" s="96"/>
      <c r="C764" s="98"/>
      <c r="D764" s="98"/>
      <c r="E764" s="666"/>
      <c r="AQ764" s="411" t="e">
        <f t="shared" si="36"/>
        <v>#DIV/0!</v>
      </c>
    </row>
    <row r="765" spans="1:43" s="97" customFormat="1" ht="15.75" hidden="1">
      <c r="A765" s="96"/>
      <c r="C765" s="98"/>
      <c r="D765" s="98"/>
      <c r="E765" s="666"/>
      <c r="AQ765" s="411" t="e">
        <f t="shared" si="36"/>
        <v>#DIV/0!</v>
      </c>
    </row>
    <row r="766" spans="1:43" s="97" customFormat="1" ht="15.75" hidden="1">
      <c r="A766" s="96"/>
      <c r="C766" s="98"/>
      <c r="D766" s="98"/>
      <c r="E766" s="666"/>
      <c r="AQ766" s="411" t="e">
        <f t="shared" si="36"/>
        <v>#DIV/0!</v>
      </c>
    </row>
    <row r="767" spans="1:43" s="97" customFormat="1" ht="15.75" hidden="1">
      <c r="A767" s="96"/>
      <c r="C767" s="98"/>
      <c r="D767" s="98"/>
      <c r="E767" s="666"/>
      <c r="AQ767" s="411" t="e">
        <f t="shared" si="36"/>
        <v>#DIV/0!</v>
      </c>
    </row>
    <row r="768" spans="1:43" s="97" customFormat="1" ht="15.75" hidden="1">
      <c r="A768" s="96"/>
      <c r="C768" s="98"/>
      <c r="D768" s="98"/>
      <c r="E768" s="666"/>
      <c r="AQ768" s="411" t="e">
        <f t="shared" si="36"/>
        <v>#DIV/0!</v>
      </c>
    </row>
    <row r="769" spans="1:43" s="97" customFormat="1" ht="15.75" hidden="1">
      <c r="A769" s="96"/>
      <c r="C769" s="98"/>
      <c r="D769" s="98"/>
      <c r="E769" s="666"/>
      <c r="AQ769" s="411" t="e">
        <f t="shared" si="36"/>
        <v>#DIV/0!</v>
      </c>
    </row>
    <row r="770" spans="1:43" s="97" customFormat="1" ht="15.75" hidden="1">
      <c r="A770" s="96"/>
      <c r="C770" s="98"/>
      <c r="D770" s="98"/>
      <c r="E770" s="666"/>
      <c r="AQ770" s="411" t="e">
        <f t="shared" si="36"/>
        <v>#DIV/0!</v>
      </c>
    </row>
    <row r="771" spans="1:43" s="97" customFormat="1" ht="15.75" hidden="1">
      <c r="A771" s="96"/>
      <c r="C771" s="98"/>
      <c r="D771" s="98"/>
      <c r="E771" s="666"/>
      <c r="AQ771" s="411" t="e">
        <f t="shared" si="36"/>
        <v>#DIV/0!</v>
      </c>
    </row>
    <row r="772" spans="1:43" s="97" customFormat="1" ht="15.75" hidden="1">
      <c r="A772" s="96"/>
      <c r="C772" s="98"/>
      <c r="D772" s="98"/>
      <c r="E772" s="666"/>
      <c r="AQ772" s="411" t="e">
        <f t="shared" si="36"/>
        <v>#DIV/0!</v>
      </c>
    </row>
    <row r="773" spans="1:43" s="97" customFormat="1" ht="15.75" hidden="1">
      <c r="A773" s="96"/>
      <c r="C773" s="98"/>
      <c r="D773" s="98"/>
      <c r="E773" s="666"/>
      <c r="AQ773" s="411" t="e">
        <f t="shared" si="36"/>
        <v>#DIV/0!</v>
      </c>
    </row>
    <row r="774" spans="1:43" s="97" customFormat="1" ht="15.75" hidden="1">
      <c r="A774" s="96"/>
      <c r="C774" s="98"/>
      <c r="D774" s="98"/>
      <c r="E774" s="666"/>
      <c r="AQ774" s="411" t="e">
        <f t="shared" si="36"/>
        <v>#DIV/0!</v>
      </c>
    </row>
    <row r="775" spans="1:43" s="97" customFormat="1" ht="15.75" hidden="1">
      <c r="A775" s="96"/>
      <c r="C775" s="98"/>
      <c r="D775" s="98"/>
      <c r="E775" s="666"/>
      <c r="AQ775" s="411" t="e">
        <f t="shared" si="36"/>
        <v>#DIV/0!</v>
      </c>
    </row>
    <row r="776" spans="1:43" s="97" customFormat="1" ht="15.75" hidden="1">
      <c r="A776" s="96"/>
      <c r="C776" s="98"/>
      <c r="D776" s="98"/>
      <c r="E776" s="666"/>
      <c r="AQ776" s="411" t="e">
        <f t="shared" si="36"/>
        <v>#DIV/0!</v>
      </c>
    </row>
    <row r="777" spans="1:43" s="97" customFormat="1" ht="15.75" hidden="1">
      <c r="A777" s="96"/>
      <c r="C777" s="98"/>
      <c r="D777" s="98"/>
      <c r="E777" s="666"/>
      <c r="AQ777" s="411" t="e">
        <f t="shared" si="36"/>
        <v>#DIV/0!</v>
      </c>
    </row>
    <row r="778" spans="1:43" s="97" customFormat="1" ht="15.75" hidden="1">
      <c r="A778" s="96"/>
      <c r="C778" s="98"/>
      <c r="D778" s="98"/>
      <c r="E778" s="666"/>
      <c r="AQ778" s="411" t="e">
        <f aca="true" t="shared" si="37" ref="AQ778:AQ841">G778/F778*100</f>
        <v>#DIV/0!</v>
      </c>
    </row>
    <row r="779" spans="1:43" s="97" customFormat="1" ht="15.75" hidden="1">
      <c r="A779" s="96"/>
      <c r="C779" s="98"/>
      <c r="D779" s="98"/>
      <c r="E779" s="666"/>
      <c r="AQ779" s="411" t="e">
        <f t="shared" si="37"/>
        <v>#DIV/0!</v>
      </c>
    </row>
    <row r="780" spans="1:43" s="97" customFormat="1" ht="15.75" hidden="1">
      <c r="A780" s="96"/>
      <c r="C780" s="98"/>
      <c r="D780" s="98"/>
      <c r="E780" s="666"/>
      <c r="AQ780" s="411" t="e">
        <f t="shared" si="37"/>
        <v>#DIV/0!</v>
      </c>
    </row>
    <row r="781" spans="1:43" s="97" customFormat="1" ht="15.75" hidden="1">
      <c r="A781" s="96"/>
      <c r="C781" s="98"/>
      <c r="D781" s="98"/>
      <c r="E781" s="666"/>
      <c r="AQ781" s="411" t="e">
        <f t="shared" si="37"/>
        <v>#DIV/0!</v>
      </c>
    </row>
    <row r="782" spans="1:43" s="97" customFormat="1" ht="15.75" hidden="1">
      <c r="A782" s="96"/>
      <c r="C782" s="98"/>
      <c r="D782" s="98"/>
      <c r="E782" s="666"/>
      <c r="AQ782" s="411" t="e">
        <f t="shared" si="37"/>
        <v>#DIV/0!</v>
      </c>
    </row>
    <row r="783" spans="1:43" s="97" customFormat="1" ht="15.75" hidden="1">
      <c r="A783" s="96"/>
      <c r="C783" s="98"/>
      <c r="D783" s="98"/>
      <c r="E783" s="666"/>
      <c r="AQ783" s="411" t="e">
        <f t="shared" si="37"/>
        <v>#DIV/0!</v>
      </c>
    </row>
    <row r="784" spans="1:43" s="97" customFormat="1" ht="15.75" hidden="1">
      <c r="A784" s="96"/>
      <c r="C784" s="98"/>
      <c r="D784" s="98"/>
      <c r="E784" s="666"/>
      <c r="AQ784" s="411" t="e">
        <f t="shared" si="37"/>
        <v>#DIV/0!</v>
      </c>
    </row>
    <row r="785" spans="1:43" s="97" customFormat="1" ht="15.75" hidden="1">
      <c r="A785" s="96"/>
      <c r="C785" s="98"/>
      <c r="D785" s="98"/>
      <c r="E785" s="666"/>
      <c r="AQ785" s="411" t="e">
        <f t="shared" si="37"/>
        <v>#DIV/0!</v>
      </c>
    </row>
    <row r="786" spans="1:43" s="97" customFormat="1" ht="15.75" hidden="1">
      <c r="A786" s="96"/>
      <c r="C786" s="98"/>
      <c r="D786" s="98"/>
      <c r="E786" s="666"/>
      <c r="AQ786" s="411" t="e">
        <f t="shared" si="37"/>
        <v>#DIV/0!</v>
      </c>
    </row>
    <row r="787" spans="1:43" s="97" customFormat="1" ht="15.75" hidden="1">
      <c r="A787" s="96"/>
      <c r="C787" s="98"/>
      <c r="D787" s="98"/>
      <c r="E787" s="666"/>
      <c r="AQ787" s="411" t="e">
        <f t="shared" si="37"/>
        <v>#DIV/0!</v>
      </c>
    </row>
    <row r="788" spans="1:43" s="97" customFormat="1" ht="15.75" hidden="1">
      <c r="A788" s="96"/>
      <c r="C788" s="98"/>
      <c r="D788" s="98"/>
      <c r="E788" s="666"/>
      <c r="AQ788" s="411" t="e">
        <f t="shared" si="37"/>
        <v>#DIV/0!</v>
      </c>
    </row>
    <row r="789" spans="1:43" s="97" customFormat="1" ht="15.75" hidden="1">
      <c r="A789" s="96"/>
      <c r="C789" s="98"/>
      <c r="D789" s="98"/>
      <c r="E789" s="666"/>
      <c r="AQ789" s="411" t="e">
        <f t="shared" si="37"/>
        <v>#DIV/0!</v>
      </c>
    </row>
    <row r="790" spans="1:43" s="97" customFormat="1" ht="15.75" hidden="1">
      <c r="A790" s="96"/>
      <c r="C790" s="98"/>
      <c r="D790" s="98"/>
      <c r="E790" s="666"/>
      <c r="AQ790" s="411" t="e">
        <f t="shared" si="37"/>
        <v>#DIV/0!</v>
      </c>
    </row>
    <row r="791" spans="1:43" s="97" customFormat="1" ht="15.75" hidden="1">
      <c r="A791" s="96"/>
      <c r="C791" s="98"/>
      <c r="D791" s="98"/>
      <c r="E791" s="666"/>
      <c r="AQ791" s="411" t="e">
        <f t="shared" si="37"/>
        <v>#DIV/0!</v>
      </c>
    </row>
    <row r="792" spans="1:43" s="97" customFormat="1" ht="15.75" hidden="1">
      <c r="A792" s="96"/>
      <c r="C792" s="98"/>
      <c r="D792" s="98"/>
      <c r="E792" s="666"/>
      <c r="AQ792" s="411" t="e">
        <f t="shared" si="37"/>
        <v>#DIV/0!</v>
      </c>
    </row>
    <row r="793" spans="1:43" s="97" customFormat="1" ht="15.75" hidden="1">
      <c r="A793" s="96"/>
      <c r="C793" s="98"/>
      <c r="D793" s="98"/>
      <c r="E793" s="666"/>
      <c r="AQ793" s="411" t="e">
        <f t="shared" si="37"/>
        <v>#DIV/0!</v>
      </c>
    </row>
    <row r="794" spans="1:43" s="97" customFormat="1" ht="15.75" hidden="1">
      <c r="A794" s="96"/>
      <c r="C794" s="98"/>
      <c r="D794" s="98"/>
      <c r="E794" s="666"/>
      <c r="AQ794" s="411" t="e">
        <f t="shared" si="37"/>
        <v>#DIV/0!</v>
      </c>
    </row>
    <row r="795" spans="1:43" s="97" customFormat="1" ht="15.75" hidden="1">
      <c r="A795" s="96"/>
      <c r="C795" s="98"/>
      <c r="D795" s="98"/>
      <c r="E795" s="666"/>
      <c r="AQ795" s="411" t="e">
        <f t="shared" si="37"/>
        <v>#DIV/0!</v>
      </c>
    </row>
    <row r="796" spans="1:43" s="97" customFormat="1" ht="15.75" hidden="1">
      <c r="A796" s="96"/>
      <c r="C796" s="98"/>
      <c r="D796" s="98"/>
      <c r="E796" s="666"/>
      <c r="AQ796" s="411" t="e">
        <f t="shared" si="37"/>
        <v>#DIV/0!</v>
      </c>
    </row>
    <row r="797" spans="1:43" s="97" customFormat="1" ht="15.75" hidden="1">
      <c r="A797" s="96"/>
      <c r="C797" s="98"/>
      <c r="D797" s="98"/>
      <c r="E797" s="666"/>
      <c r="AQ797" s="411" t="e">
        <f t="shared" si="37"/>
        <v>#DIV/0!</v>
      </c>
    </row>
    <row r="798" spans="1:43" s="97" customFormat="1" ht="15.75" hidden="1">
      <c r="A798" s="96"/>
      <c r="C798" s="98"/>
      <c r="D798" s="98"/>
      <c r="E798" s="666"/>
      <c r="AQ798" s="411" t="e">
        <f t="shared" si="37"/>
        <v>#DIV/0!</v>
      </c>
    </row>
    <row r="799" spans="1:43" s="97" customFormat="1" ht="15.75" hidden="1">
      <c r="A799" s="96"/>
      <c r="C799" s="98"/>
      <c r="D799" s="98"/>
      <c r="E799" s="666"/>
      <c r="AQ799" s="411" t="e">
        <f t="shared" si="37"/>
        <v>#DIV/0!</v>
      </c>
    </row>
    <row r="800" spans="1:43" s="97" customFormat="1" ht="15.75" hidden="1">
      <c r="A800" s="96"/>
      <c r="C800" s="98"/>
      <c r="D800" s="98"/>
      <c r="E800" s="666"/>
      <c r="AQ800" s="411" t="e">
        <f t="shared" si="37"/>
        <v>#DIV/0!</v>
      </c>
    </row>
    <row r="801" spans="1:43" s="97" customFormat="1" ht="15.75" hidden="1">
      <c r="A801" s="96"/>
      <c r="C801" s="98"/>
      <c r="D801" s="98"/>
      <c r="E801" s="666"/>
      <c r="AQ801" s="411" t="e">
        <f t="shared" si="37"/>
        <v>#DIV/0!</v>
      </c>
    </row>
    <row r="802" spans="1:43" s="97" customFormat="1" ht="15.75" hidden="1">
      <c r="A802" s="96"/>
      <c r="C802" s="98"/>
      <c r="D802" s="98"/>
      <c r="E802" s="666"/>
      <c r="AQ802" s="411" t="e">
        <f t="shared" si="37"/>
        <v>#DIV/0!</v>
      </c>
    </row>
    <row r="803" spans="1:43" s="97" customFormat="1" ht="15.75" hidden="1">
      <c r="A803" s="96"/>
      <c r="C803" s="98"/>
      <c r="D803" s="98"/>
      <c r="E803" s="666"/>
      <c r="AQ803" s="411" t="e">
        <f t="shared" si="37"/>
        <v>#DIV/0!</v>
      </c>
    </row>
    <row r="804" spans="1:43" s="97" customFormat="1" ht="15.75" hidden="1">
      <c r="A804" s="96"/>
      <c r="C804" s="98"/>
      <c r="D804" s="98"/>
      <c r="E804" s="666"/>
      <c r="AQ804" s="411" t="e">
        <f t="shared" si="37"/>
        <v>#DIV/0!</v>
      </c>
    </row>
    <row r="805" spans="1:43" s="97" customFormat="1" ht="15.75" hidden="1">
      <c r="A805" s="96"/>
      <c r="C805" s="98"/>
      <c r="D805" s="98"/>
      <c r="E805" s="666"/>
      <c r="AQ805" s="411" t="e">
        <f t="shared" si="37"/>
        <v>#DIV/0!</v>
      </c>
    </row>
    <row r="806" spans="1:43" s="97" customFormat="1" ht="15.75" hidden="1">
      <c r="A806" s="96"/>
      <c r="C806" s="98"/>
      <c r="D806" s="98"/>
      <c r="E806" s="666"/>
      <c r="AQ806" s="411" t="e">
        <f t="shared" si="37"/>
        <v>#DIV/0!</v>
      </c>
    </row>
    <row r="807" spans="1:43" s="97" customFormat="1" ht="15.75" hidden="1">
      <c r="A807" s="96"/>
      <c r="C807" s="98"/>
      <c r="D807" s="98"/>
      <c r="E807" s="666"/>
      <c r="AQ807" s="411" t="e">
        <f t="shared" si="37"/>
        <v>#DIV/0!</v>
      </c>
    </row>
    <row r="808" spans="1:43" s="97" customFormat="1" ht="15.75" hidden="1">
      <c r="A808" s="96"/>
      <c r="C808" s="98"/>
      <c r="D808" s="98"/>
      <c r="E808" s="666"/>
      <c r="AQ808" s="411" t="e">
        <f t="shared" si="37"/>
        <v>#DIV/0!</v>
      </c>
    </row>
    <row r="809" spans="1:43" s="97" customFormat="1" ht="15.75" hidden="1">
      <c r="A809" s="96"/>
      <c r="C809" s="98"/>
      <c r="D809" s="98"/>
      <c r="E809" s="666"/>
      <c r="AQ809" s="411" t="e">
        <f t="shared" si="37"/>
        <v>#DIV/0!</v>
      </c>
    </row>
    <row r="810" spans="1:43" s="97" customFormat="1" ht="15.75" hidden="1">
      <c r="A810" s="96"/>
      <c r="C810" s="98"/>
      <c r="D810" s="98"/>
      <c r="E810" s="666"/>
      <c r="AQ810" s="411" t="e">
        <f t="shared" si="37"/>
        <v>#DIV/0!</v>
      </c>
    </row>
    <row r="811" spans="1:43" s="97" customFormat="1" ht="15.75" hidden="1">
      <c r="A811" s="96"/>
      <c r="C811" s="98"/>
      <c r="D811" s="98"/>
      <c r="E811" s="666"/>
      <c r="AQ811" s="411" t="e">
        <f t="shared" si="37"/>
        <v>#DIV/0!</v>
      </c>
    </row>
    <row r="812" spans="1:43" s="97" customFormat="1" ht="15.75" hidden="1">
      <c r="A812" s="96"/>
      <c r="C812" s="98"/>
      <c r="D812" s="98"/>
      <c r="E812" s="666"/>
      <c r="AQ812" s="411" t="e">
        <f t="shared" si="37"/>
        <v>#DIV/0!</v>
      </c>
    </row>
    <row r="813" spans="1:43" s="97" customFormat="1" ht="15.75" hidden="1">
      <c r="A813" s="96"/>
      <c r="C813" s="98"/>
      <c r="D813" s="98"/>
      <c r="E813" s="666"/>
      <c r="AQ813" s="411" t="e">
        <f t="shared" si="37"/>
        <v>#DIV/0!</v>
      </c>
    </row>
    <row r="814" spans="1:43" s="97" customFormat="1" ht="15.75" hidden="1">
      <c r="A814" s="96"/>
      <c r="C814" s="98"/>
      <c r="D814" s="98"/>
      <c r="E814" s="666"/>
      <c r="AQ814" s="411" t="e">
        <f t="shared" si="37"/>
        <v>#DIV/0!</v>
      </c>
    </row>
    <row r="815" spans="1:43" s="97" customFormat="1" ht="15.75" hidden="1">
      <c r="A815" s="96"/>
      <c r="C815" s="98"/>
      <c r="D815" s="98"/>
      <c r="E815" s="666"/>
      <c r="AQ815" s="411" t="e">
        <f t="shared" si="37"/>
        <v>#DIV/0!</v>
      </c>
    </row>
    <row r="816" spans="1:43" s="97" customFormat="1" ht="15.75" hidden="1">
      <c r="A816" s="96"/>
      <c r="C816" s="98"/>
      <c r="D816" s="98"/>
      <c r="E816" s="666"/>
      <c r="AQ816" s="411" t="e">
        <f t="shared" si="37"/>
        <v>#DIV/0!</v>
      </c>
    </row>
    <row r="817" spans="1:43" s="97" customFormat="1" ht="15.75" hidden="1">
      <c r="A817" s="96"/>
      <c r="C817" s="98"/>
      <c r="D817" s="98"/>
      <c r="E817" s="666"/>
      <c r="AQ817" s="411" t="e">
        <f t="shared" si="37"/>
        <v>#DIV/0!</v>
      </c>
    </row>
    <row r="818" spans="1:43" s="97" customFormat="1" ht="15.75" hidden="1">
      <c r="A818" s="96"/>
      <c r="C818" s="98"/>
      <c r="D818" s="98"/>
      <c r="E818" s="666"/>
      <c r="AQ818" s="411" t="e">
        <f t="shared" si="37"/>
        <v>#DIV/0!</v>
      </c>
    </row>
    <row r="819" spans="1:43" s="97" customFormat="1" ht="15.75" hidden="1">
      <c r="A819" s="96"/>
      <c r="C819" s="98"/>
      <c r="D819" s="98"/>
      <c r="E819" s="666"/>
      <c r="AQ819" s="411" t="e">
        <f t="shared" si="37"/>
        <v>#DIV/0!</v>
      </c>
    </row>
    <row r="820" spans="1:43" s="97" customFormat="1" ht="15.75" hidden="1">
      <c r="A820" s="96"/>
      <c r="C820" s="98"/>
      <c r="D820" s="98"/>
      <c r="E820" s="666"/>
      <c r="AQ820" s="411" t="e">
        <f t="shared" si="37"/>
        <v>#DIV/0!</v>
      </c>
    </row>
    <row r="821" spans="1:43" s="97" customFormat="1" ht="15.75" hidden="1">
      <c r="A821" s="96"/>
      <c r="C821" s="98"/>
      <c r="D821" s="98"/>
      <c r="E821" s="666"/>
      <c r="AQ821" s="411" t="e">
        <f t="shared" si="37"/>
        <v>#DIV/0!</v>
      </c>
    </row>
    <row r="822" spans="1:43" s="97" customFormat="1" ht="15.75" hidden="1">
      <c r="A822" s="96"/>
      <c r="C822" s="98"/>
      <c r="D822" s="98"/>
      <c r="E822" s="666"/>
      <c r="AQ822" s="411" t="e">
        <f t="shared" si="37"/>
        <v>#DIV/0!</v>
      </c>
    </row>
    <row r="823" spans="1:43" s="97" customFormat="1" ht="15.75" hidden="1">
      <c r="A823" s="96"/>
      <c r="C823" s="98"/>
      <c r="D823" s="98"/>
      <c r="E823" s="666"/>
      <c r="AQ823" s="411" t="e">
        <f t="shared" si="37"/>
        <v>#DIV/0!</v>
      </c>
    </row>
    <row r="824" spans="1:43" s="97" customFormat="1" ht="15.75" hidden="1">
      <c r="A824" s="96"/>
      <c r="C824" s="98"/>
      <c r="D824" s="98"/>
      <c r="E824" s="666"/>
      <c r="AQ824" s="411" t="e">
        <f t="shared" si="37"/>
        <v>#DIV/0!</v>
      </c>
    </row>
    <row r="825" spans="1:43" s="97" customFormat="1" ht="15.75" hidden="1">
      <c r="A825" s="96"/>
      <c r="C825" s="98"/>
      <c r="D825" s="98"/>
      <c r="E825" s="666"/>
      <c r="AQ825" s="411" t="e">
        <f t="shared" si="37"/>
        <v>#DIV/0!</v>
      </c>
    </row>
    <row r="826" spans="1:43" s="97" customFormat="1" ht="15.75" hidden="1">
      <c r="A826" s="96"/>
      <c r="C826" s="98"/>
      <c r="D826" s="98"/>
      <c r="E826" s="666"/>
      <c r="AQ826" s="411" t="e">
        <f t="shared" si="37"/>
        <v>#DIV/0!</v>
      </c>
    </row>
    <row r="827" spans="1:43" s="97" customFormat="1" ht="15.75" hidden="1">
      <c r="A827" s="96"/>
      <c r="C827" s="98"/>
      <c r="D827" s="98"/>
      <c r="E827" s="666"/>
      <c r="AQ827" s="411" t="e">
        <f t="shared" si="37"/>
        <v>#DIV/0!</v>
      </c>
    </row>
    <row r="828" spans="1:43" s="97" customFormat="1" ht="15.75" hidden="1">
      <c r="A828" s="96"/>
      <c r="C828" s="98"/>
      <c r="D828" s="98"/>
      <c r="E828" s="666"/>
      <c r="AQ828" s="411" t="e">
        <f t="shared" si="37"/>
        <v>#DIV/0!</v>
      </c>
    </row>
    <row r="829" spans="1:43" s="97" customFormat="1" ht="15.75" hidden="1">
      <c r="A829" s="96"/>
      <c r="C829" s="98"/>
      <c r="D829" s="98"/>
      <c r="E829" s="666"/>
      <c r="AQ829" s="411" t="e">
        <f t="shared" si="37"/>
        <v>#DIV/0!</v>
      </c>
    </row>
    <row r="830" spans="1:43" s="97" customFormat="1" ht="15.75" hidden="1">
      <c r="A830" s="96"/>
      <c r="C830" s="98"/>
      <c r="D830" s="98"/>
      <c r="E830" s="666"/>
      <c r="AQ830" s="411" t="e">
        <f t="shared" si="37"/>
        <v>#DIV/0!</v>
      </c>
    </row>
    <row r="831" spans="1:43" s="97" customFormat="1" ht="15.75" hidden="1">
      <c r="A831" s="96"/>
      <c r="C831" s="98"/>
      <c r="D831" s="98"/>
      <c r="E831" s="666"/>
      <c r="AQ831" s="411" t="e">
        <f t="shared" si="37"/>
        <v>#DIV/0!</v>
      </c>
    </row>
    <row r="832" spans="1:43" s="97" customFormat="1" ht="15.75" hidden="1">
      <c r="A832" s="96"/>
      <c r="C832" s="98"/>
      <c r="D832" s="98"/>
      <c r="E832" s="666"/>
      <c r="AQ832" s="411" t="e">
        <f t="shared" si="37"/>
        <v>#DIV/0!</v>
      </c>
    </row>
    <row r="833" spans="1:43" s="97" customFormat="1" ht="15.75" hidden="1">
      <c r="A833" s="96"/>
      <c r="C833" s="98"/>
      <c r="D833" s="98"/>
      <c r="E833" s="666"/>
      <c r="AQ833" s="411" t="e">
        <f t="shared" si="37"/>
        <v>#DIV/0!</v>
      </c>
    </row>
    <row r="834" spans="1:43" s="97" customFormat="1" ht="15.75" hidden="1">
      <c r="A834" s="96"/>
      <c r="C834" s="98"/>
      <c r="D834" s="98"/>
      <c r="E834" s="666"/>
      <c r="AQ834" s="411" t="e">
        <f t="shared" si="37"/>
        <v>#DIV/0!</v>
      </c>
    </row>
    <row r="835" spans="1:43" s="97" customFormat="1" ht="15.75" hidden="1">
      <c r="A835" s="96"/>
      <c r="C835" s="98"/>
      <c r="D835" s="98"/>
      <c r="E835" s="666"/>
      <c r="AQ835" s="411" t="e">
        <f t="shared" si="37"/>
        <v>#DIV/0!</v>
      </c>
    </row>
    <row r="836" spans="1:43" s="97" customFormat="1" ht="15.75" hidden="1">
      <c r="A836" s="96"/>
      <c r="C836" s="98"/>
      <c r="D836" s="98"/>
      <c r="E836" s="666"/>
      <c r="AQ836" s="411" t="e">
        <f t="shared" si="37"/>
        <v>#DIV/0!</v>
      </c>
    </row>
    <row r="837" spans="1:43" s="97" customFormat="1" ht="15.75" hidden="1">
      <c r="A837" s="96"/>
      <c r="C837" s="98"/>
      <c r="D837" s="98"/>
      <c r="E837" s="666"/>
      <c r="AQ837" s="411" t="e">
        <f t="shared" si="37"/>
        <v>#DIV/0!</v>
      </c>
    </row>
    <row r="838" spans="1:43" s="97" customFormat="1" ht="15.75" hidden="1">
      <c r="A838" s="96"/>
      <c r="C838" s="98"/>
      <c r="D838" s="98"/>
      <c r="E838" s="666"/>
      <c r="AQ838" s="411" t="e">
        <f t="shared" si="37"/>
        <v>#DIV/0!</v>
      </c>
    </row>
    <row r="839" spans="1:43" s="97" customFormat="1" ht="15.75" hidden="1">
      <c r="A839" s="96"/>
      <c r="C839" s="98"/>
      <c r="D839" s="98"/>
      <c r="E839" s="666"/>
      <c r="AQ839" s="411" t="e">
        <f t="shared" si="37"/>
        <v>#DIV/0!</v>
      </c>
    </row>
    <row r="840" spans="1:43" s="97" customFormat="1" ht="15.75" hidden="1">
      <c r="A840" s="96"/>
      <c r="C840" s="98"/>
      <c r="D840" s="98"/>
      <c r="E840" s="666"/>
      <c r="AQ840" s="411" t="e">
        <f t="shared" si="37"/>
        <v>#DIV/0!</v>
      </c>
    </row>
    <row r="841" spans="1:43" s="97" customFormat="1" ht="15.75" hidden="1">
      <c r="A841" s="96"/>
      <c r="C841" s="98"/>
      <c r="D841" s="98"/>
      <c r="E841" s="666"/>
      <c r="AQ841" s="411" t="e">
        <f t="shared" si="37"/>
        <v>#DIV/0!</v>
      </c>
    </row>
    <row r="842" spans="1:43" s="97" customFormat="1" ht="15.75" hidden="1">
      <c r="A842" s="96"/>
      <c r="C842" s="98"/>
      <c r="D842" s="98"/>
      <c r="E842" s="666"/>
      <c r="AQ842" s="411" t="e">
        <f aca="true" t="shared" si="38" ref="AQ842:AQ905">G842/F842*100</f>
        <v>#DIV/0!</v>
      </c>
    </row>
    <row r="843" spans="1:43" s="97" customFormat="1" ht="15.75" hidden="1">
      <c r="A843" s="96"/>
      <c r="C843" s="98"/>
      <c r="D843" s="98"/>
      <c r="E843" s="666"/>
      <c r="AQ843" s="411" t="e">
        <f t="shared" si="38"/>
        <v>#DIV/0!</v>
      </c>
    </row>
    <row r="844" spans="1:43" s="97" customFormat="1" ht="15.75" hidden="1">
      <c r="A844" s="96"/>
      <c r="C844" s="98"/>
      <c r="D844" s="98"/>
      <c r="E844" s="666"/>
      <c r="AQ844" s="411" t="e">
        <f t="shared" si="38"/>
        <v>#DIV/0!</v>
      </c>
    </row>
    <row r="845" spans="1:43" s="97" customFormat="1" ht="15.75" hidden="1">
      <c r="A845" s="96"/>
      <c r="C845" s="98"/>
      <c r="D845" s="98"/>
      <c r="E845" s="666"/>
      <c r="AQ845" s="411" t="e">
        <f t="shared" si="38"/>
        <v>#DIV/0!</v>
      </c>
    </row>
    <row r="846" spans="1:43" s="97" customFormat="1" ht="15.75" hidden="1">
      <c r="A846" s="96"/>
      <c r="C846" s="98"/>
      <c r="D846" s="98"/>
      <c r="E846" s="666"/>
      <c r="AQ846" s="411" t="e">
        <f t="shared" si="38"/>
        <v>#DIV/0!</v>
      </c>
    </row>
    <row r="847" spans="1:43" s="97" customFormat="1" ht="15.75" hidden="1">
      <c r="A847" s="96"/>
      <c r="C847" s="98"/>
      <c r="D847" s="98"/>
      <c r="E847" s="666"/>
      <c r="AQ847" s="411" t="e">
        <f t="shared" si="38"/>
        <v>#DIV/0!</v>
      </c>
    </row>
    <row r="848" spans="1:43" s="97" customFormat="1" ht="15.75" hidden="1">
      <c r="A848" s="96"/>
      <c r="C848" s="98"/>
      <c r="D848" s="98"/>
      <c r="E848" s="666"/>
      <c r="AQ848" s="411" t="e">
        <f t="shared" si="38"/>
        <v>#DIV/0!</v>
      </c>
    </row>
    <row r="849" spans="1:43" s="97" customFormat="1" ht="15.75" hidden="1">
      <c r="A849" s="96"/>
      <c r="C849" s="98"/>
      <c r="D849" s="98"/>
      <c r="E849" s="666"/>
      <c r="AQ849" s="411" t="e">
        <f t="shared" si="38"/>
        <v>#DIV/0!</v>
      </c>
    </row>
    <row r="850" spans="1:43" s="97" customFormat="1" ht="15.75" hidden="1">
      <c r="A850" s="96"/>
      <c r="C850" s="98"/>
      <c r="D850" s="98"/>
      <c r="E850" s="666"/>
      <c r="AQ850" s="411" t="e">
        <f t="shared" si="38"/>
        <v>#DIV/0!</v>
      </c>
    </row>
    <row r="851" spans="1:43" s="97" customFormat="1" ht="15.75" hidden="1">
      <c r="A851" s="96"/>
      <c r="C851" s="98"/>
      <c r="D851" s="98"/>
      <c r="E851" s="666"/>
      <c r="AQ851" s="411" t="e">
        <f t="shared" si="38"/>
        <v>#DIV/0!</v>
      </c>
    </row>
    <row r="852" spans="1:43" s="97" customFormat="1" ht="15.75" hidden="1">
      <c r="A852" s="96"/>
      <c r="C852" s="98"/>
      <c r="D852" s="98"/>
      <c r="E852" s="666"/>
      <c r="AQ852" s="411" t="e">
        <f t="shared" si="38"/>
        <v>#DIV/0!</v>
      </c>
    </row>
    <row r="853" spans="1:43" s="97" customFormat="1" ht="15.75" hidden="1">
      <c r="A853" s="96"/>
      <c r="C853" s="98"/>
      <c r="D853" s="98"/>
      <c r="E853" s="666"/>
      <c r="AQ853" s="411" t="e">
        <f t="shared" si="38"/>
        <v>#DIV/0!</v>
      </c>
    </row>
    <row r="854" spans="1:43" s="97" customFormat="1" ht="15.75" hidden="1">
      <c r="A854" s="96"/>
      <c r="C854" s="98"/>
      <c r="D854" s="98"/>
      <c r="E854" s="666"/>
      <c r="AQ854" s="411" t="e">
        <f t="shared" si="38"/>
        <v>#DIV/0!</v>
      </c>
    </row>
    <row r="855" spans="1:43" s="97" customFormat="1" ht="15.75" hidden="1">
      <c r="A855" s="96"/>
      <c r="C855" s="98"/>
      <c r="D855" s="98"/>
      <c r="E855" s="666"/>
      <c r="AQ855" s="411" t="e">
        <f t="shared" si="38"/>
        <v>#DIV/0!</v>
      </c>
    </row>
    <row r="856" spans="1:43" s="97" customFormat="1" ht="15.75" hidden="1">
      <c r="A856" s="96"/>
      <c r="C856" s="98"/>
      <c r="D856" s="98"/>
      <c r="E856" s="666"/>
      <c r="AQ856" s="411" t="e">
        <f t="shared" si="38"/>
        <v>#DIV/0!</v>
      </c>
    </row>
    <row r="857" spans="1:43" s="97" customFormat="1" ht="15.75" hidden="1">
      <c r="A857" s="96"/>
      <c r="C857" s="98"/>
      <c r="D857" s="98"/>
      <c r="E857" s="666"/>
      <c r="AQ857" s="411" t="e">
        <f t="shared" si="38"/>
        <v>#DIV/0!</v>
      </c>
    </row>
    <row r="858" spans="1:43" s="97" customFormat="1" ht="15.75" hidden="1">
      <c r="A858" s="96"/>
      <c r="C858" s="98"/>
      <c r="D858" s="98"/>
      <c r="E858" s="666"/>
      <c r="AQ858" s="411" t="e">
        <f t="shared" si="38"/>
        <v>#DIV/0!</v>
      </c>
    </row>
    <row r="859" spans="1:43" s="97" customFormat="1" ht="15.75" hidden="1">
      <c r="A859" s="96"/>
      <c r="C859" s="98"/>
      <c r="D859" s="98"/>
      <c r="E859" s="666"/>
      <c r="AQ859" s="411" t="e">
        <f t="shared" si="38"/>
        <v>#DIV/0!</v>
      </c>
    </row>
    <row r="860" spans="1:43" s="97" customFormat="1" ht="15.75" hidden="1">
      <c r="A860" s="96"/>
      <c r="C860" s="98"/>
      <c r="D860" s="98"/>
      <c r="E860" s="666"/>
      <c r="AQ860" s="411" t="e">
        <f t="shared" si="38"/>
        <v>#DIV/0!</v>
      </c>
    </row>
    <row r="861" spans="1:43" s="97" customFormat="1" ht="15.75" hidden="1">
      <c r="A861" s="96"/>
      <c r="C861" s="98"/>
      <c r="D861" s="98"/>
      <c r="E861" s="666"/>
      <c r="AQ861" s="411" t="e">
        <f t="shared" si="38"/>
        <v>#DIV/0!</v>
      </c>
    </row>
    <row r="862" spans="1:43" s="97" customFormat="1" ht="15.75" hidden="1">
      <c r="A862" s="96"/>
      <c r="C862" s="98"/>
      <c r="D862" s="98"/>
      <c r="E862" s="666"/>
      <c r="AQ862" s="411" t="e">
        <f t="shared" si="38"/>
        <v>#DIV/0!</v>
      </c>
    </row>
    <row r="863" spans="1:43" s="97" customFormat="1" ht="15.75" hidden="1">
      <c r="A863" s="96"/>
      <c r="C863" s="98"/>
      <c r="D863" s="98"/>
      <c r="E863" s="666"/>
      <c r="AQ863" s="411" t="e">
        <f t="shared" si="38"/>
        <v>#DIV/0!</v>
      </c>
    </row>
    <row r="864" spans="1:43" s="97" customFormat="1" ht="15.75" hidden="1">
      <c r="A864" s="96"/>
      <c r="C864" s="98"/>
      <c r="D864" s="98"/>
      <c r="E864" s="666"/>
      <c r="AQ864" s="411" t="e">
        <f t="shared" si="38"/>
        <v>#DIV/0!</v>
      </c>
    </row>
    <row r="865" spans="1:43" s="97" customFormat="1" ht="15.75" hidden="1">
      <c r="A865" s="96"/>
      <c r="C865" s="98"/>
      <c r="D865" s="98"/>
      <c r="E865" s="666"/>
      <c r="AQ865" s="411" t="e">
        <f t="shared" si="38"/>
        <v>#DIV/0!</v>
      </c>
    </row>
    <row r="866" spans="1:43" s="97" customFormat="1" ht="15.75" hidden="1">
      <c r="A866" s="96"/>
      <c r="C866" s="98"/>
      <c r="D866" s="98"/>
      <c r="E866" s="666"/>
      <c r="AQ866" s="411" t="e">
        <f t="shared" si="38"/>
        <v>#DIV/0!</v>
      </c>
    </row>
    <row r="867" spans="1:43" s="97" customFormat="1" ht="15.75" hidden="1">
      <c r="A867" s="96"/>
      <c r="C867" s="98"/>
      <c r="D867" s="98"/>
      <c r="E867" s="666"/>
      <c r="AQ867" s="411" t="e">
        <f t="shared" si="38"/>
        <v>#DIV/0!</v>
      </c>
    </row>
    <row r="868" spans="1:43" s="97" customFormat="1" ht="15.75" hidden="1">
      <c r="A868" s="96"/>
      <c r="C868" s="98"/>
      <c r="D868" s="98"/>
      <c r="E868" s="666"/>
      <c r="AQ868" s="411" t="e">
        <f t="shared" si="38"/>
        <v>#DIV/0!</v>
      </c>
    </row>
    <row r="869" spans="1:43" s="97" customFormat="1" ht="15.75" hidden="1">
      <c r="A869" s="96"/>
      <c r="C869" s="98"/>
      <c r="D869" s="98"/>
      <c r="E869" s="666"/>
      <c r="AQ869" s="411" t="e">
        <f t="shared" si="38"/>
        <v>#DIV/0!</v>
      </c>
    </row>
    <row r="870" spans="1:43" s="97" customFormat="1" ht="15.75" hidden="1">
      <c r="A870" s="96"/>
      <c r="C870" s="98"/>
      <c r="D870" s="98"/>
      <c r="E870" s="666"/>
      <c r="AQ870" s="411" t="e">
        <f t="shared" si="38"/>
        <v>#DIV/0!</v>
      </c>
    </row>
    <row r="871" spans="1:43" s="97" customFormat="1" ht="15.75" hidden="1">
      <c r="A871" s="96"/>
      <c r="C871" s="98"/>
      <c r="D871" s="98"/>
      <c r="E871" s="666"/>
      <c r="AQ871" s="411" t="e">
        <f t="shared" si="38"/>
        <v>#DIV/0!</v>
      </c>
    </row>
    <row r="872" spans="1:43" s="97" customFormat="1" ht="15.75" hidden="1">
      <c r="A872" s="96"/>
      <c r="C872" s="98"/>
      <c r="D872" s="98"/>
      <c r="E872" s="666"/>
      <c r="AQ872" s="411" t="e">
        <f t="shared" si="38"/>
        <v>#DIV/0!</v>
      </c>
    </row>
    <row r="873" spans="1:43" s="97" customFormat="1" ht="15.75" hidden="1">
      <c r="A873" s="96"/>
      <c r="C873" s="98"/>
      <c r="D873" s="98"/>
      <c r="E873" s="666"/>
      <c r="AQ873" s="411" t="e">
        <f t="shared" si="38"/>
        <v>#DIV/0!</v>
      </c>
    </row>
    <row r="874" spans="1:43" s="97" customFormat="1" ht="15.75" hidden="1">
      <c r="A874" s="96"/>
      <c r="C874" s="98"/>
      <c r="D874" s="98"/>
      <c r="E874" s="666"/>
      <c r="AQ874" s="411" t="e">
        <f t="shared" si="38"/>
        <v>#DIV/0!</v>
      </c>
    </row>
    <row r="875" spans="1:43" s="97" customFormat="1" ht="15.75" hidden="1">
      <c r="A875" s="96"/>
      <c r="C875" s="98"/>
      <c r="D875" s="98"/>
      <c r="E875" s="666"/>
      <c r="AQ875" s="411" t="e">
        <f t="shared" si="38"/>
        <v>#DIV/0!</v>
      </c>
    </row>
    <row r="876" spans="1:43" s="97" customFormat="1" ht="15.75" hidden="1">
      <c r="A876" s="96"/>
      <c r="C876" s="98"/>
      <c r="D876" s="98"/>
      <c r="E876" s="666"/>
      <c r="AQ876" s="411" t="e">
        <f t="shared" si="38"/>
        <v>#DIV/0!</v>
      </c>
    </row>
    <row r="877" spans="1:43" s="97" customFormat="1" ht="15.75" hidden="1">
      <c r="A877" s="96"/>
      <c r="C877" s="98"/>
      <c r="D877" s="98"/>
      <c r="E877" s="666"/>
      <c r="AQ877" s="411" t="e">
        <f t="shared" si="38"/>
        <v>#DIV/0!</v>
      </c>
    </row>
    <row r="878" spans="1:43" s="97" customFormat="1" ht="15.75" hidden="1">
      <c r="A878" s="96"/>
      <c r="C878" s="98"/>
      <c r="D878" s="98"/>
      <c r="E878" s="666"/>
      <c r="AQ878" s="411" t="e">
        <f t="shared" si="38"/>
        <v>#DIV/0!</v>
      </c>
    </row>
    <row r="879" spans="1:43" s="97" customFormat="1" ht="15.75" hidden="1">
      <c r="A879" s="96"/>
      <c r="C879" s="98"/>
      <c r="D879" s="98"/>
      <c r="E879" s="666"/>
      <c r="AQ879" s="411" t="e">
        <f t="shared" si="38"/>
        <v>#DIV/0!</v>
      </c>
    </row>
    <row r="880" spans="1:43" s="97" customFormat="1" ht="15.75" hidden="1">
      <c r="A880" s="96"/>
      <c r="C880" s="98"/>
      <c r="D880" s="98"/>
      <c r="E880" s="666"/>
      <c r="AQ880" s="411" t="e">
        <f t="shared" si="38"/>
        <v>#DIV/0!</v>
      </c>
    </row>
    <row r="881" spans="1:43" s="97" customFormat="1" ht="15.75" hidden="1">
      <c r="A881" s="96"/>
      <c r="C881" s="98"/>
      <c r="D881" s="98"/>
      <c r="E881" s="666"/>
      <c r="AQ881" s="411" t="e">
        <f t="shared" si="38"/>
        <v>#DIV/0!</v>
      </c>
    </row>
    <row r="882" spans="1:43" s="97" customFormat="1" ht="15.75" hidden="1">
      <c r="A882" s="96"/>
      <c r="C882" s="98"/>
      <c r="D882" s="98"/>
      <c r="E882" s="666"/>
      <c r="AQ882" s="411" t="e">
        <f t="shared" si="38"/>
        <v>#DIV/0!</v>
      </c>
    </row>
    <row r="883" spans="1:43" s="97" customFormat="1" ht="15.75" hidden="1">
      <c r="A883" s="96"/>
      <c r="C883" s="98"/>
      <c r="D883" s="98"/>
      <c r="E883" s="666"/>
      <c r="AQ883" s="411" t="e">
        <f t="shared" si="38"/>
        <v>#DIV/0!</v>
      </c>
    </row>
    <row r="884" spans="1:43" s="97" customFormat="1" ht="15.75" hidden="1">
      <c r="A884" s="96"/>
      <c r="C884" s="98"/>
      <c r="D884" s="98"/>
      <c r="E884" s="666"/>
      <c r="AQ884" s="411" t="e">
        <f t="shared" si="38"/>
        <v>#DIV/0!</v>
      </c>
    </row>
    <row r="885" spans="1:43" s="97" customFormat="1" ht="15.75" hidden="1">
      <c r="A885" s="96"/>
      <c r="C885" s="98"/>
      <c r="D885" s="98"/>
      <c r="E885" s="666"/>
      <c r="AQ885" s="411" t="e">
        <f t="shared" si="38"/>
        <v>#DIV/0!</v>
      </c>
    </row>
    <row r="886" spans="1:43" s="97" customFormat="1" ht="15.75" hidden="1">
      <c r="A886" s="96"/>
      <c r="C886" s="98"/>
      <c r="D886" s="98"/>
      <c r="E886" s="666"/>
      <c r="AQ886" s="411" t="e">
        <f t="shared" si="38"/>
        <v>#DIV/0!</v>
      </c>
    </row>
    <row r="887" spans="1:43" s="97" customFormat="1" ht="15.75" hidden="1">
      <c r="A887" s="96"/>
      <c r="C887" s="98"/>
      <c r="D887" s="98"/>
      <c r="E887" s="666"/>
      <c r="AQ887" s="411" t="e">
        <f t="shared" si="38"/>
        <v>#DIV/0!</v>
      </c>
    </row>
    <row r="888" spans="1:43" s="97" customFormat="1" ht="15.75" hidden="1">
      <c r="A888" s="96"/>
      <c r="C888" s="98"/>
      <c r="D888" s="98"/>
      <c r="E888" s="666"/>
      <c r="AQ888" s="411" t="e">
        <f t="shared" si="38"/>
        <v>#DIV/0!</v>
      </c>
    </row>
    <row r="889" spans="1:43" s="97" customFormat="1" ht="15.75" hidden="1">
      <c r="A889" s="96"/>
      <c r="C889" s="98"/>
      <c r="D889" s="98"/>
      <c r="E889" s="666"/>
      <c r="AQ889" s="411" t="e">
        <f t="shared" si="38"/>
        <v>#DIV/0!</v>
      </c>
    </row>
    <row r="890" spans="1:43" s="97" customFormat="1" ht="15.75" hidden="1">
      <c r="A890" s="96"/>
      <c r="C890" s="98"/>
      <c r="D890" s="98"/>
      <c r="E890" s="666"/>
      <c r="AQ890" s="411" t="e">
        <f t="shared" si="38"/>
        <v>#DIV/0!</v>
      </c>
    </row>
    <row r="891" spans="1:43" s="97" customFormat="1" ht="15.75" hidden="1">
      <c r="A891" s="96"/>
      <c r="C891" s="98"/>
      <c r="D891" s="98"/>
      <c r="E891" s="666"/>
      <c r="AQ891" s="411" t="e">
        <f t="shared" si="38"/>
        <v>#DIV/0!</v>
      </c>
    </row>
    <row r="892" spans="1:43" s="97" customFormat="1" ht="15.75" hidden="1">
      <c r="A892" s="96"/>
      <c r="C892" s="98"/>
      <c r="D892" s="98"/>
      <c r="E892" s="666"/>
      <c r="AQ892" s="411" t="e">
        <f t="shared" si="38"/>
        <v>#DIV/0!</v>
      </c>
    </row>
    <row r="893" spans="1:43" s="97" customFormat="1" ht="15.75" hidden="1">
      <c r="A893" s="96"/>
      <c r="C893" s="98"/>
      <c r="D893" s="98"/>
      <c r="E893" s="666"/>
      <c r="AQ893" s="411" t="e">
        <f t="shared" si="38"/>
        <v>#DIV/0!</v>
      </c>
    </row>
    <row r="894" spans="1:43" s="97" customFormat="1" ht="15.75" hidden="1">
      <c r="A894" s="96"/>
      <c r="C894" s="98"/>
      <c r="D894" s="98"/>
      <c r="E894" s="666"/>
      <c r="AQ894" s="411" t="e">
        <f t="shared" si="38"/>
        <v>#DIV/0!</v>
      </c>
    </row>
    <row r="895" spans="1:43" s="97" customFormat="1" ht="15.75" hidden="1">
      <c r="A895" s="96"/>
      <c r="C895" s="98"/>
      <c r="D895" s="98"/>
      <c r="E895" s="666"/>
      <c r="AQ895" s="411" t="e">
        <f t="shared" si="38"/>
        <v>#DIV/0!</v>
      </c>
    </row>
    <row r="896" spans="1:43" s="97" customFormat="1" ht="15.75" hidden="1">
      <c r="A896" s="96"/>
      <c r="C896" s="98"/>
      <c r="D896" s="98"/>
      <c r="E896" s="666"/>
      <c r="AQ896" s="411" t="e">
        <f t="shared" si="38"/>
        <v>#DIV/0!</v>
      </c>
    </row>
    <row r="897" spans="1:43" s="97" customFormat="1" ht="15.75" hidden="1">
      <c r="A897" s="96"/>
      <c r="C897" s="98"/>
      <c r="D897" s="98"/>
      <c r="E897" s="666"/>
      <c r="AQ897" s="411" t="e">
        <f t="shared" si="38"/>
        <v>#DIV/0!</v>
      </c>
    </row>
    <row r="898" spans="1:43" s="97" customFormat="1" ht="15.75" hidden="1">
      <c r="A898" s="96"/>
      <c r="C898" s="98"/>
      <c r="D898" s="98"/>
      <c r="E898" s="666"/>
      <c r="AQ898" s="411" t="e">
        <f t="shared" si="38"/>
        <v>#DIV/0!</v>
      </c>
    </row>
    <row r="899" spans="1:43" s="97" customFormat="1" ht="15.75" hidden="1">
      <c r="A899" s="96"/>
      <c r="C899" s="98"/>
      <c r="D899" s="98"/>
      <c r="E899" s="666"/>
      <c r="AQ899" s="411" t="e">
        <f t="shared" si="38"/>
        <v>#DIV/0!</v>
      </c>
    </row>
    <row r="900" spans="1:43" s="97" customFormat="1" ht="15.75" hidden="1">
      <c r="A900" s="96"/>
      <c r="C900" s="98"/>
      <c r="D900" s="98"/>
      <c r="E900" s="666"/>
      <c r="AQ900" s="411" t="e">
        <f t="shared" si="38"/>
        <v>#DIV/0!</v>
      </c>
    </row>
    <row r="901" spans="1:43" s="97" customFormat="1" ht="15.75" hidden="1">
      <c r="A901" s="96"/>
      <c r="C901" s="98"/>
      <c r="D901" s="98"/>
      <c r="E901" s="666"/>
      <c r="AQ901" s="411" t="e">
        <f t="shared" si="38"/>
        <v>#DIV/0!</v>
      </c>
    </row>
    <row r="902" spans="1:43" s="97" customFormat="1" ht="15.75" hidden="1">
      <c r="A902" s="96"/>
      <c r="C902" s="98"/>
      <c r="D902" s="98"/>
      <c r="E902" s="666"/>
      <c r="AQ902" s="411" t="e">
        <f t="shared" si="38"/>
        <v>#DIV/0!</v>
      </c>
    </row>
    <row r="903" spans="1:43" s="97" customFormat="1" ht="15.75" hidden="1">
      <c r="A903" s="96"/>
      <c r="C903" s="98"/>
      <c r="D903" s="98"/>
      <c r="E903" s="666"/>
      <c r="AQ903" s="411" t="e">
        <f t="shared" si="38"/>
        <v>#DIV/0!</v>
      </c>
    </row>
    <row r="904" spans="1:43" s="97" customFormat="1" ht="15.75" hidden="1">
      <c r="A904" s="96"/>
      <c r="C904" s="98"/>
      <c r="D904" s="98"/>
      <c r="E904" s="666"/>
      <c r="AQ904" s="411" t="e">
        <f t="shared" si="38"/>
        <v>#DIV/0!</v>
      </c>
    </row>
    <row r="905" spans="1:43" s="97" customFormat="1" ht="15.75" hidden="1">
      <c r="A905" s="96"/>
      <c r="C905" s="98"/>
      <c r="D905" s="98"/>
      <c r="E905" s="666"/>
      <c r="AQ905" s="411" t="e">
        <f t="shared" si="38"/>
        <v>#DIV/0!</v>
      </c>
    </row>
    <row r="906" spans="1:43" s="97" customFormat="1" ht="15.75" hidden="1">
      <c r="A906" s="96"/>
      <c r="C906" s="98"/>
      <c r="D906" s="98"/>
      <c r="E906" s="666"/>
      <c r="AQ906" s="411" t="e">
        <f aca="true" t="shared" si="39" ref="AQ906:AQ969">G906/F906*100</f>
        <v>#DIV/0!</v>
      </c>
    </row>
    <row r="907" spans="1:43" s="97" customFormat="1" ht="15.75" hidden="1">
      <c r="A907" s="96"/>
      <c r="C907" s="98"/>
      <c r="D907" s="98"/>
      <c r="E907" s="666"/>
      <c r="AQ907" s="411" t="e">
        <f t="shared" si="39"/>
        <v>#DIV/0!</v>
      </c>
    </row>
    <row r="908" spans="1:43" s="97" customFormat="1" ht="15.75" hidden="1">
      <c r="A908" s="96"/>
      <c r="C908" s="98"/>
      <c r="D908" s="98"/>
      <c r="E908" s="666"/>
      <c r="AQ908" s="411" t="e">
        <f t="shared" si="39"/>
        <v>#DIV/0!</v>
      </c>
    </row>
    <row r="909" spans="1:43" s="97" customFormat="1" ht="15.75" hidden="1">
      <c r="A909" s="96"/>
      <c r="C909" s="98"/>
      <c r="D909" s="98"/>
      <c r="E909" s="666"/>
      <c r="AQ909" s="411" t="e">
        <f t="shared" si="39"/>
        <v>#DIV/0!</v>
      </c>
    </row>
    <row r="910" spans="1:43" s="97" customFormat="1" ht="15.75" hidden="1">
      <c r="A910" s="96"/>
      <c r="C910" s="98"/>
      <c r="D910" s="98"/>
      <c r="E910" s="666"/>
      <c r="AQ910" s="411" t="e">
        <f t="shared" si="39"/>
        <v>#DIV/0!</v>
      </c>
    </row>
    <row r="911" spans="1:43" s="97" customFormat="1" ht="15.75" hidden="1">
      <c r="A911" s="96"/>
      <c r="C911" s="98"/>
      <c r="D911" s="98"/>
      <c r="E911" s="666"/>
      <c r="AQ911" s="411" t="e">
        <f t="shared" si="39"/>
        <v>#DIV/0!</v>
      </c>
    </row>
    <row r="912" spans="1:43" s="97" customFormat="1" ht="15.75" hidden="1">
      <c r="A912" s="96"/>
      <c r="C912" s="98"/>
      <c r="D912" s="98"/>
      <c r="E912" s="666"/>
      <c r="AQ912" s="411" t="e">
        <f t="shared" si="39"/>
        <v>#DIV/0!</v>
      </c>
    </row>
    <row r="913" spans="1:43" s="97" customFormat="1" ht="15.75" hidden="1">
      <c r="A913" s="96"/>
      <c r="C913" s="98"/>
      <c r="D913" s="98"/>
      <c r="E913" s="666"/>
      <c r="AQ913" s="411" t="e">
        <f t="shared" si="39"/>
        <v>#DIV/0!</v>
      </c>
    </row>
    <row r="914" spans="1:43" s="97" customFormat="1" ht="15.75" hidden="1">
      <c r="A914" s="96"/>
      <c r="C914" s="98"/>
      <c r="D914" s="98"/>
      <c r="E914" s="666"/>
      <c r="AQ914" s="411" t="e">
        <f t="shared" si="39"/>
        <v>#DIV/0!</v>
      </c>
    </row>
    <row r="915" spans="1:43" s="97" customFormat="1" ht="15.75" hidden="1">
      <c r="A915" s="96"/>
      <c r="C915" s="98"/>
      <c r="D915" s="98"/>
      <c r="E915" s="666"/>
      <c r="AQ915" s="411" t="e">
        <f t="shared" si="39"/>
        <v>#DIV/0!</v>
      </c>
    </row>
    <row r="916" spans="1:43" s="97" customFormat="1" ht="15.75" hidden="1">
      <c r="A916" s="96"/>
      <c r="C916" s="98"/>
      <c r="D916" s="98"/>
      <c r="E916" s="666"/>
      <c r="AQ916" s="411" t="e">
        <f t="shared" si="39"/>
        <v>#DIV/0!</v>
      </c>
    </row>
    <row r="917" spans="1:43" s="97" customFormat="1" ht="15.75" hidden="1">
      <c r="A917" s="96"/>
      <c r="C917" s="98"/>
      <c r="D917" s="98"/>
      <c r="E917" s="666"/>
      <c r="AQ917" s="411" t="e">
        <f t="shared" si="39"/>
        <v>#DIV/0!</v>
      </c>
    </row>
    <row r="918" spans="1:43" s="97" customFormat="1" ht="15.75" hidden="1">
      <c r="A918" s="96"/>
      <c r="C918" s="98"/>
      <c r="D918" s="98"/>
      <c r="E918" s="666"/>
      <c r="AQ918" s="411" t="e">
        <f t="shared" si="39"/>
        <v>#DIV/0!</v>
      </c>
    </row>
    <row r="919" spans="1:43" s="97" customFormat="1" ht="15.75" hidden="1">
      <c r="A919" s="96"/>
      <c r="C919" s="98"/>
      <c r="D919" s="98"/>
      <c r="E919" s="666"/>
      <c r="AQ919" s="411" t="e">
        <f t="shared" si="39"/>
        <v>#DIV/0!</v>
      </c>
    </row>
    <row r="920" spans="1:43" s="97" customFormat="1" ht="15.75" hidden="1">
      <c r="A920" s="96"/>
      <c r="C920" s="98"/>
      <c r="D920" s="98"/>
      <c r="E920" s="666"/>
      <c r="AQ920" s="411" t="e">
        <f t="shared" si="39"/>
        <v>#DIV/0!</v>
      </c>
    </row>
    <row r="921" spans="1:43" s="97" customFormat="1" ht="15.75" hidden="1">
      <c r="A921" s="96"/>
      <c r="C921" s="98"/>
      <c r="D921" s="98"/>
      <c r="E921" s="666"/>
      <c r="AQ921" s="411" t="e">
        <f t="shared" si="39"/>
        <v>#DIV/0!</v>
      </c>
    </row>
    <row r="922" spans="1:43" s="97" customFormat="1" ht="15.75" hidden="1">
      <c r="A922" s="96"/>
      <c r="C922" s="98"/>
      <c r="D922" s="98"/>
      <c r="E922" s="666"/>
      <c r="AQ922" s="411" t="e">
        <f t="shared" si="39"/>
        <v>#DIV/0!</v>
      </c>
    </row>
    <row r="923" spans="1:43" s="97" customFormat="1" ht="15.75" hidden="1">
      <c r="A923" s="96"/>
      <c r="C923" s="98"/>
      <c r="D923" s="98"/>
      <c r="E923" s="666"/>
      <c r="AQ923" s="411" t="e">
        <f t="shared" si="39"/>
        <v>#DIV/0!</v>
      </c>
    </row>
    <row r="924" spans="1:43" s="97" customFormat="1" ht="15.75" hidden="1">
      <c r="A924" s="96"/>
      <c r="C924" s="98"/>
      <c r="D924" s="98"/>
      <c r="E924" s="666"/>
      <c r="AQ924" s="411" t="e">
        <f t="shared" si="39"/>
        <v>#DIV/0!</v>
      </c>
    </row>
    <row r="925" spans="1:43" s="97" customFormat="1" ht="15.75" hidden="1">
      <c r="A925" s="96"/>
      <c r="C925" s="98"/>
      <c r="D925" s="98"/>
      <c r="E925" s="666"/>
      <c r="AQ925" s="411" t="e">
        <f t="shared" si="39"/>
        <v>#DIV/0!</v>
      </c>
    </row>
    <row r="926" spans="1:43" s="97" customFormat="1" ht="15.75" hidden="1">
      <c r="A926" s="96"/>
      <c r="C926" s="98"/>
      <c r="D926" s="98"/>
      <c r="E926" s="666"/>
      <c r="AQ926" s="411" t="e">
        <f t="shared" si="39"/>
        <v>#DIV/0!</v>
      </c>
    </row>
    <row r="927" spans="1:43" s="97" customFormat="1" ht="15.75" hidden="1">
      <c r="A927" s="96"/>
      <c r="C927" s="98"/>
      <c r="D927" s="98"/>
      <c r="E927" s="666"/>
      <c r="AQ927" s="411" t="e">
        <f t="shared" si="39"/>
        <v>#DIV/0!</v>
      </c>
    </row>
    <row r="928" spans="1:43" s="97" customFormat="1" ht="15.75" hidden="1">
      <c r="A928" s="96"/>
      <c r="C928" s="98"/>
      <c r="D928" s="98"/>
      <c r="E928" s="666"/>
      <c r="AQ928" s="411" t="e">
        <f t="shared" si="39"/>
        <v>#DIV/0!</v>
      </c>
    </row>
    <row r="929" spans="1:43" s="97" customFormat="1" ht="15.75" hidden="1">
      <c r="A929" s="96"/>
      <c r="C929" s="98"/>
      <c r="D929" s="98"/>
      <c r="E929" s="666"/>
      <c r="AQ929" s="411" t="e">
        <f t="shared" si="39"/>
        <v>#DIV/0!</v>
      </c>
    </row>
    <row r="930" spans="1:43" s="97" customFormat="1" ht="15.75" hidden="1">
      <c r="A930" s="96"/>
      <c r="C930" s="98"/>
      <c r="D930" s="98"/>
      <c r="E930" s="666"/>
      <c r="AQ930" s="411" t="e">
        <f t="shared" si="39"/>
        <v>#DIV/0!</v>
      </c>
    </row>
    <row r="931" spans="1:43" s="97" customFormat="1" ht="15.75" hidden="1">
      <c r="A931" s="96"/>
      <c r="C931" s="98"/>
      <c r="D931" s="98"/>
      <c r="E931" s="666"/>
      <c r="AQ931" s="411" t="e">
        <f t="shared" si="39"/>
        <v>#DIV/0!</v>
      </c>
    </row>
    <row r="932" spans="1:43" s="97" customFormat="1" ht="15.75" hidden="1">
      <c r="A932" s="96"/>
      <c r="C932" s="98"/>
      <c r="D932" s="98"/>
      <c r="E932" s="666"/>
      <c r="AQ932" s="411" t="e">
        <f t="shared" si="39"/>
        <v>#DIV/0!</v>
      </c>
    </row>
    <row r="933" spans="1:43" s="97" customFormat="1" ht="15.75" hidden="1">
      <c r="A933" s="96"/>
      <c r="C933" s="98"/>
      <c r="D933" s="98"/>
      <c r="E933" s="666"/>
      <c r="AQ933" s="411" t="e">
        <f t="shared" si="39"/>
        <v>#DIV/0!</v>
      </c>
    </row>
    <row r="934" spans="1:43" s="97" customFormat="1" ht="15.75" hidden="1">
      <c r="A934" s="96"/>
      <c r="C934" s="98"/>
      <c r="D934" s="98"/>
      <c r="E934" s="666"/>
      <c r="AQ934" s="411" t="e">
        <f t="shared" si="39"/>
        <v>#DIV/0!</v>
      </c>
    </row>
    <row r="935" spans="1:43" s="97" customFormat="1" ht="15.75" hidden="1">
      <c r="A935" s="96"/>
      <c r="C935" s="98"/>
      <c r="D935" s="98"/>
      <c r="E935" s="666"/>
      <c r="AQ935" s="411" t="e">
        <f t="shared" si="39"/>
        <v>#DIV/0!</v>
      </c>
    </row>
    <row r="936" spans="1:43" s="97" customFormat="1" ht="15.75" hidden="1">
      <c r="A936" s="96"/>
      <c r="C936" s="98"/>
      <c r="D936" s="98"/>
      <c r="E936" s="666"/>
      <c r="AQ936" s="411" t="e">
        <f t="shared" si="39"/>
        <v>#DIV/0!</v>
      </c>
    </row>
    <row r="937" spans="1:43" s="97" customFormat="1" ht="15.75" hidden="1">
      <c r="A937" s="96"/>
      <c r="C937" s="98"/>
      <c r="D937" s="98"/>
      <c r="E937" s="666"/>
      <c r="AQ937" s="411" t="e">
        <f t="shared" si="39"/>
        <v>#DIV/0!</v>
      </c>
    </row>
    <row r="938" spans="1:43" s="97" customFormat="1" ht="15.75" hidden="1">
      <c r="A938" s="96"/>
      <c r="C938" s="98"/>
      <c r="D938" s="98"/>
      <c r="E938" s="666"/>
      <c r="AQ938" s="411" t="e">
        <f t="shared" si="39"/>
        <v>#DIV/0!</v>
      </c>
    </row>
    <row r="939" spans="1:43" s="97" customFormat="1" ht="15.75" hidden="1">
      <c r="A939" s="96"/>
      <c r="C939" s="98"/>
      <c r="D939" s="98"/>
      <c r="E939" s="666"/>
      <c r="AQ939" s="411" t="e">
        <f t="shared" si="39"/>
        <v>#DIV/0!</v>
      </c>
    </row>
    <row r="940" spans="1:43" s="97" customFormat="1" ht="15.75" hidden="1">
      <c r="A940" s="96"/>
      <c r="C940" s="98"/>
      <c r="D940" s="98"/>
      <c r="E940" s="666"/>
      <c r="AQ940" s="411" t="e">
        <f t="shared" si="39"/>
        <v>#DIV/0!</v>
      </c>
    </row>
    <row r="941" spans="1:43" s="97" customFormat="1" ht="15.75" hidden="1">
      <c r="A941" s="96"/>
      <c r="C941" s="98"/>
      <c r="D941" s="98"/>
      <c r="E941" s="666"/>
      <c r="AQ941" s="411" t="e">
        <f t="shared" si="39"/>
        <v>#DIV/0!</v>
      </c>
    </row>
    <row r="942" spans="1:43" s="97" customFormat="1" ht="15.75" hidden="1">
      <c r="A942" s="96"/>
      <c r="C942" s="98"/>
      <c r="D942" s="98"/>
      <c r="E942" s="666"/>
      <c r="AQ942" s="411" t="e">
        <f t="shared" si="39"/>
        <v>#DIV/0!</v>
      </c>
    </row>
    <row r="943" spans="1:43" s="97" customFormat="1" ht="15.75" hidden="1">
      <c r="A943" s="96"/>
      <c r="C943" s="98"/>
      <c r="D943" s="98"/>
      <c r="E943" s="666"/>
      <c r="AQ943" s="411" t="e">
        <f t="shared" si="39"/>
        <v>#DIV/0!</v>
      </c>
    </row>
    <row r="944" spans="1:43" s="97" customFormat="1" ht="15.75" hidden="1">
      <c r="A944" s="96"/>
      <c r="C944" s="98"/>
      <c r="D944" s="98"/>
      <c r="E944" s="666"/>
      <c r="AQ944" s="411" t="e">
        <f t="shared" si="39"/>
        <v>#DIV/0!</v>
      </c>
    </row>
    <row r="945" spans="1:43" s="97" customFormat="1" ht="15.75" hidden="1">
      <c r="A945" s="96"/>
      <c r="C945" s="98"/>
      <c r="D945" s="98"/>
      <c r="E945" s="666"/>
      <c r="AQ945" s="411" t="e">
        <f t="shared" si="39"/>
        <v>#DIV/0!</v>
      </c>
    </row>
    <row r="946" spans="1:43" s="97" customFormat="1" ht="15.75" hidden="1">
      <c r="A946" s="96"/>
      <c r="C946" s="98"/>
      <c r="D946" s="98"/>
      <c r="E946" s="666"/>
      <c r="AQ946" s="411" t="e">
        <f t="shared" si="39"/>
        <v>#DIV/0!</v>
      </c>
    </row>
    <row r="947" spans="1:43" s="97" customFormat="1" ht="15.75" hidden="1">
      <c r="A947" s="96"/>
      <c r="C947" s="98"/>
      <c r="D947" s="98"/>
      <c r="E947" s="666"/>
      <c r="AQ947" s="411" t="e">
        <f t="shared" si="39"/>
        <v>#DIV/0!</v>
      </c>
    </row>
    <row r="948" spans="1:43" s="97" customFormat="1" ht="15.75" hidden="1">
      <c r="A948" s="96"/>
      <c r="C948" s="98"/>
      <c r="D948" s="98"/>
      <c r="E948" s="666"/>
      <c r="AQ948" s="411" t="e">
        <f t="shared" si="39"/>
        <v>#DIV/0!</v>
      </c>
    </row>
    <row r="949" spans="1:43" s="97" customFormat="1" ht="15.75" hidden="1">
      <c r="A949" s="96"/>
      <c r="C949" s="98"/>
      <c r="D949" s="98"/>
      <c r="E949" s="666"/>
      <c r="AQ949" s="411" t="e">
        <f t="shared" si="39"/>
        <v>#DIV/0!</v>
      </c>
    </row>
    <row r="950" spans="1:43" s="97" customFormat="1" ht="15.75" hidden="1">
      <c r="A950" s="96"/>
      <c r="C950" s="98"/>
      <c r="D950" s="98"/>
      <c r="E950" s="666"/>
      <c r="AQ950" s="411" t="e">
        <f t="shared" si="39"/>
        <v>#DIV/0!</v>
      </c>
    </row>
    <row r="951" spans="1:43" s="97" customFormat="1" ht="15.75" hidden="1">
      <c r="A951" s="96"/>
      <c r="C951" s="98"/>
      <c r="D951" s="98"/>
      <c r="E951" s="666"/>
      <c r="AQ951" s="411" t="e">
        <f t="shared" si="39"/>
        <v>#DIV/0!</v>
      </c>
    </row>
    <row r="952" spans="1:43" s="97" customFormat="1" ht="15.75" hidden="1">
      <c r="A952" s="96"/>
      <c r="C952" s="98"/>
      <c r="D952" s="98"/>
      <c r="E952" s="666"/>
      <c r="AQ952" s="411" t="e">
        <f t="shared" si="39"/>
        <v>#DIV/0!</v>
      </c>
    </row>
    <row r="953" spans="1:43" s="97" customFormat="1" ht="15.75" hidden="1">
      <c r="A953" s="96"/>
      <c r="C953" s="98"/>
      <c r="D953" s="98"/>
      <c r="E953" s="666"/>
      <c r="AQ953" s="411" t="e">
        <f t="shared" si="39"/>
        <v>#DIV/0!</v>
      </c>
    </row>
    <row r="954" spans="1:43" s="97" customFormat="1" ht="15.75" hidden="1">
      <c r="A954" s="96"/>
      <c r="C954" s="98"/>
      <c r="D954" s="98"/>
      <c r="E954" s="666"/>
      <c r="AQ954" s="411" t="e">
        <f t="shared" si="39"/>
        <v>#DIV/0!</v>
      </c>
    </row>
    <row r="955" spans="1:43" s="97" customFormat="1" ht="15.75" hidden="1">
      <c r="A955" s="96"/>
      <c r="C955" s="98"/>
      <c r="D955" s="98"/>
      <c r="E955" s="666"/>
      <c r="AQ955" s="411" t="e">
        <f t="shared" si="39"/>
        <v>#DIV/0!</v>
      </c>
    </row>
    <row r="956" spans="1:43" s="97" customFormat="1" ht="15.75" hidden="1">
      <c r="A956" s="96"/>
      <c r="C956" s="98"/>
      <c r="D956" s="98"/>
      <c r="E956" s="666"/>
      <c r="AQ956" s="411" t="e">
        <f t="shared" si="39"/>
        <v>#DIV/0!</v>
      </c>
    </row>
    <row r="957" spans="1:43" s="97" customFormat="1" ht="15.75" hidden="1">
      <c r="A957" s="96"/>
      <c r="C957" s="98"/>
      <c r="D957" s="98"/>
      <c r="E957" s="666"/>
      <c r="AQ957" s="411" t="e">
        <f t="shared" si="39"/>
        <v>#DIV/0!</v>
      </c>
    </row>
    <row r="958" spans="1:43" s="97" customFormat="1" ht="15.75" hidden="1">
      <c r="A958" s="96"/>
      <c r="C958" s="98"/>
      <c r="D958" s="98"/>
      <c r="E958" s="666"/>
      <c r="AQ958" s="411" t="e">
        <f t="shared" si="39"/>
        <v>#DIV/0!</v>
      </c>
    </row>
    <row r="959" spans="1:43" s="97" customFormat="1" ht="15.75" hidden="1">
      <c r="A959" s="96"/>
      <c r="C959" s="98"/>
      <c r="D959" s="98"/>
      <c r="E959" s="666"/>
      <c r="AQ959" s="411" t="e">
        <f t="shared" si="39"/>
        <v>#DIV/0!</v>
      </c>
    </row>
    <row r="960" spans="1:43" s="97" customFormat="1" ht="15.75" hidden="1">
      <c r="A960" s="96"/>
      <c r="C960" s="98"/>
      <c r="D960" s="98"/>
      <c r="E960" s="666"/>
      <c r="AQ960" s="411" t="e">
        <f t="shared" si="39"/>
        <v>#DIV/0!</v>
      </c>
    </row>
    <row r="961" spans="1:43" s="97" customFormat="1" ht="15.75" hidden="1">
      <c r="A961" s="96"/>
      <c r="C961" s="98"/>
      <c r="D961" s="98"/>
      <c r="E961" s="666"/>
      <c r="AQ961" s="411" t="e">
        <f t="shared" si="39"/>
        <v>#DIV/0!</v>
      </c>
    </row>
    <row r="962" spans="1:43" s="97" customFormat="1" ht="15.75" hidden="1">
      <c r="A962" s="96"/>
      <c r="C962" s="98"/>
      <c r="D962" s="98"/>
      <c r="E962" s="666"/>
      <c r="AQ962" s="411" t="e">
        <f t="shared" si="39"/>
        <v>#DIV/0!</v>
      </c>
    </row>
    <row r="963" spans="1:43" s="97" customFormat="1" ht="15.75" hidden="1">
      <c r="A963" s="96"/>
      <c r="C963" s="98"/>
      <c r="D963" s="98"/>
      <c r="E963" s="666"/>
      <c r="AQ963" s="411" t="e">
        <f t="shared" si="39"/>
        <v>#DIV/0!</v>
      </c>
    </row>
    <row r="964" spans="1:43" s="97" customFormat="1" ht="15.75" hidden="1">
      <c r="A964" s="96"/>
      <c r="C964" s="98"/>
      <c r="D964" s="98"/>
      <c r="E964" s="666"/>
      <c r="AQ964" s="411" t="e">
        <f t="shared" si="39"/>
        <v>#DIV/0!</v>
      </c>
    </row>
    <row r="965" spans="1:43" s="97" customFormat="1" ht="15.75" hidden="1">
      <c r="A965" s="96"/>
      <c r="C965" s="98"/>
      <c r="D965" s="98"/>
      <c r="E965" s="666"/>
      <c r="AQ965" s="411" t="e">
        <f t="shared" si="39"/>
        <v>#DIV/0!</v>
      </c>
    </row>
    <row r="966" spans="1:43" s="97" customFormat="1" ht="15.75" hidden="1">
      <c r="A966" s="96"/>
      <c r="C966" s="98"/>
      <c r="D966" s="98"/>
      <c r="E966" s="666"/>
      <c r="AQ966" s="411" t="e">
        <f t="shared" si="39"/>
        <v>#DIV/0!</v>
      </c>
    </row>
    <row r="967" spans="1:43" s="97" customFormat="1" ht="15.75" hidden="1">
      <c r="A967" s="96"/>
      <c r="C967" s="98"/>
      <c r="D967" s="98"/>
      <c r="E967" s="666"/>
      <c r="AQ967" s="411" t="e">
        <f t="shared" si="39"/>
        <v>#DIV/0!</v>
      </c>
    </row>
    <row r="968" spans="1:43" s="97" customFormat="1" ht="15.75" hidden="1">
      <c r="A968" s="96"/>
      <c r="C968" s="98"/>
      <c r="D968" s="98"/>
      <c r="E968" s="666"/>
      <c r="AQ968" s="411" t="e">
        <f t="shared" si="39"/>
        <v>#DIV/0!</v>
      </c>
    </row>
    <row r="969" spans="1:43" s="97" customFormat="1" ht="15.75" hidden="1">
      <c r="A969" s="96"/>
      <c r="C969" s="98"/>
      <c r="D969" s="98"/>
      <c r="E969" s="666"/>
      <c r="AQ969" s="411" t="e">
        <f t="shared" si="39"/>
        <v>#DIV/0!</v>
      </c>
    </row>
    <row r="970" spans="1:43" s="97" customFormat="1" ht="15.75" hidden="1">
      <c r="A970" s="96"/>
      <c r="C970" s="98"/>
      <c r="D970" s="98"/>
      <c r="E970" s="666"/>
      <c r="AQ970" s="411" t="e">
        <f aca="true" t="shared" si="40" ref="AQ970:AQ1033">G970/F970*100</f>
        <v>#DIV/0!</v>
      </c>
    </row>
    <row r="971" spans="1:43" s="97" customFormat="1" ht="15.75" hidden="1">
      <c r="A971" s="96"/>
      <c r="C971" s="98"/>
      <c r="D971" s="98"/>
      <c r="E971" s="666"/>
      <c r="AQ971" s="411" t="e">
        <f t="shared" si="40"/>
        <v>#DIV/0!</v>
      </c>
    </row>
    <row r="972" spans="1:43" s="97" customFormat="1" ht="15.75" hidden="1">
      <c r="A972" s="96"/>
      <c r="C972" s="98"/>
      <c r="D972" s="98"/>
      <c r="E972" s="666"/>
      <c r="AQ972" s="411" t="e">
        <f t="shared" si="40"/>
        <v>#DIV/0!</v>
      </c>
    </row>
    <row r="973" spans="1:43" s="97" customFormat="1" ht="15.75" hidden="1">
      <c r="A973" s="96"/>
      <c r="C973" s="98"/>
      <c r="D973" s="98"/>
      <c r="E973" s="666"/>
      <c r="AQ973" s="411" t="e">
        <f t="shared" si="40"/>
        <v>#DIV/0!</v>
      </c>
    </row>
    <row r="974" spans="1:43" s="97" customFormat="1" ht="15.75" hidden="1">
      <c r="A974" s="96"/>
      <c r="C974" s="98"/>
      <c r="D974" s="98"/>
      <c r="E974" s="666"/>
      <c r="AQ974" s="411" t="e">
        <f t="shared" si="40"/>
        <v>#DIV/0!</v>
      </c>
    </row>
    <row r="975" spans="1:43" s="97" customFormat="1" ht="15.75" hidden="1">
      <c r="A975" s="96"/>
      <c r="C975" s="98"/>
      <c r="D975" s="98"/>
      <c r="E975" s="666"/>
      <c r="AQ975" s="411" t="e">
        <f t="shared" si="40"/>
        <v>#DIV/0!</v>
      </c>
    </row>
    <row r="976" spans="1:43" s="97" customFormat="1" ht="15.75" hidden="1">
      <c r="A976" s="96"/>
      <c r="C976" s="98"/>
      <c r="D976" s="98"/>
      <c r="E976" s="666"/>
      <c r="AQ976" s="411" t="e">
        <f t="shared" si="40"/>
        <v>#DIV/0!</v>
      </c>
    </row>
    <row r="977" spans="1:43" s="97" customFormat="1" ht="15.75" hidden="1">
      <c r="A977" s="96"/>
      <c r="C977" s="98"/>
      <c r="D977" s="98"/>
      <c r="E977" s="666"/>
      <c r="AQ977" s="411" t="e">
        <f t="shared" si="40"/>
        <v>#DIV/0!</v>
      </c>
    </row>
    <row r="978" spans="1:43" s="97" customFormat="1" ht="15.75" hidden="1">
      <c r="A978" s="96"/>
      <c r="C978" s="98"/>
      <c r="D978" s="98"/>
      <c r="E978" s="666"/>
      <c r="AQ978" s="411" t="e">
        <f t="shared" si="40"/>
        <v>#DIV/0!</v>
      </c>
    </row>
    <row r="979" spans="1:43" s="97" customFormat="1" ht="15.75" hidden="1">
      <c r="A979" s="96"/>
      <c r="C979" s="98"/>
      <c r="D979" s="98"/>
      <c r="E979" s="666"/>
      <c r="AQ979" s="411" t="e">
        <f t="shared" si="40"/>
        <v>#DIV/0!</v>
      </c>
    </row>
    <row r="980" spans="1:43" s="97" customFormat="1" ht="15.75" hidden="1">
      <c r="A980" s="96"/>
      <c r="C980" s="98"/>
      <c r="D980" s="98"/>
      <c r="E980" s="666"/>
      <c r="AQ980" s="411" t="e">
        <f t="shared" si="40"/>
        <v>#DIV/0!</v>
      </c>
    </row>
    <row r="981" spans="1:43" s="97" customFormat="1" ht="15.75" hidden="1">
      <c r="A981" s="96"/>
      <c r="C981" s="98"/>
      <c r="D981" s="98"/>
      <c r="E981" s="666"/>
      <c r="AQ981" s="411" t="e">
        <f t="shared" si="40"/>
        <v>#DIV/0!</v>
      </c>
    </row>
    <row r="982" spans="1:43" s="97" customFormat="1" ht="15.75" hidden="1">
      <c r="A982" s="96"/>
      <c r="C982" s="98"/>
      <c r="D982" s="98"/>
      <c r="E982" s="666"/>
      <c r="AQ982" s="411" t="e">
        <f t="shared" si="40"/>
        <v>#DIV/0!</v>
      </c>
    </row>
    <row r="983" spans="1:43" s="97" customFormat="1" ht="15.75" hidden="1">
      <c r="A983" s="96"/>
      <c r="C983" s="98"/>
      <c r="D983" s="98"/>
      <c r="E983" s="666"/>
      <c r="AQ983" s="411" t="e">
        <f t="shared" si="40"/>
        <v>#DIV/0!</v>
      </c>
    </row>
    <row r="984" spans="1:43" s="97" customFormat="1" ht="15.75" hidden="1">
      <c r="A984" s="96"/>
      <c r="C984" s="98"/>
      <c r="D984" s="98"/>
      <c r="E984" s="666"/>
      <c r="AQ984" s="411" t="e">
        <f t="shared" si="40"/>
        <v>#DIV/0!</v>
      </c>
    </row>
    <row r="985" spans="1:43" s="97" customFormat="1" ht="15.75" hidden="1">
      <c r="A985" s="96"/>
      <c r="C985" s="98"/>
      <c r="D985" s="98"/>
      <c r="E985" s="666"/>
      <c r="AQ985" s="411" t="e">
        <f t="shared" si="40"/>
        <v>#DIV/0!</v>
      </c>
    </row>
    <row r="986" spans="1:43" s="97" customFormat="1" ht="15.75" hidden="1">
      <c r="A986" s="96"/>
      <c r="C986" s="98"/>
      <c r="D986" s="98"/>
      <c r="E986" s="666"/>
      <c r="AQ986" s="411" t="e">
        <f t="shared" si="40"/>
        <v>#DIV/0!</v>
      </c>
    </row>
    <row r="987" spans="1:43" s="97" customFormat="1" ht="15.75" hidden="1">
      <c r="A987" s="96"/>
      <c r="C987" s="98"/>
      <c r="D987" s="98"/>
      <c r="E987" s="666"/>
      <c r="AQ987" s="411" t="e">
        <f t="shared" si="40"/>
        <v>#DIV/0!</v>
      </c>
    </row>
    <row r="988" spans="1:43" s="97" customFormat="1" ht="15.75" hidden="1">
      <c r="A988" s="96"/>
      <c r="C988" s="98"/>
      <c r="D988" s="98"/>
      <c r="E988" s="666"/>
      <c r="AQ988" s="411" t="e">
        <f t="shared" si="40"/>
        <v>#DIV/0!</v>
      </c>
    </row>
    <row r="989" spans="1:43" s="97" customFormat="1" ht="15.75" hidden="1">
      <c r="A989" s="96"/>
      <c r="C989" s="98"/>
      <c r="D989" s="98"/>
      <c r="E989" s="666"/>
      <c r="AQ989" s="411" t="e">
        <f t="shared" si="40"/>
        <v>#DIV/0!</v>
      </c>
    </row>
    <row r="990" spans="1:43" s="97" customFormat="1" ht="15.75" hidden="1">
      <c r="A990" s="96"/>
      <c r="C990" s="98"/>
      <c r="D990" s="98"/>
      <c r="E990" s="666"/>
      <c r="AQ990" s="411" t="e">
        <f t="shared" si="40"/>
        <v>#DIV/0!</v>
      </c>
    </row>
    <row r="991" spans="1:43" s="97" customFormat="1" ht="15.75" hidden="1">
      <c r="A991" s="96"/>
      <c r="C991" s="98"/>
      <c r="D991" s="98"/>
      <c r="E991" s="666"/>
      <c r="AQ991" s="411" t="e">
        <f t="shared" si="40"/>
        <v>#DIV/0!</v>
      </c>
    </row>
    <row r="992" spans="1:43" s="97" customFormat="1" ht="15.75" hidden="1">
      <c r="A992" s="96"/>
      <c r="C992" s="98"/>
      <c r="D992" s="98"/>
      <c r="E992" s="666"/>
      <c r="AQ992" s="411" t="e">
        <f t="shared" si="40"/>
        <v>#DIV/0!</v>
      </c>
    </row>
    <row r="993" spans="1:43" s="97" customFormat="1" ht="15.75" hidden="1">
      <c r="A993" s="96"/>
      <c r="C993" s="98"/>
      <c r="D993" s="98"/>
      <c r="E993" s="666"/>
      <c r="AQ993" s="411" t="e">
        <f t="shared" si="40"/>
        <v>#DIV/0!</v>
      </c>
    </row>
    <row r="994" spans="1:43" s="97" customFormat="1" ht="15.75" hidden="1">
      <c r="A994" s="96"/>
      <c r="C994" s="98"/>
      <c r="D994" s="98"/>
      <c r="E994" s="666"/>
      <c r="AQ994" s="411" t="e">
        <f t="shared" si="40"/>
        <v>#DIV/0!</v>
      </c>
    </row>
    <row r="995" spans="1:43" s="97" customFormat="1" ht="15.75" hidden="1">
      <c r="A995" s="96"/>
      <c r="C995" s="98"/>
      <c r="D995" s="98"/>
      <c r="E995" s="666"/>
      <c r="AQ995" s="411" t="e">
        <f t="shared" si="40"/>
        <v>#DIV/0!</v>
      </c>
    </row>
    <row r="996" spans="1:43" s="97" customFormat="1" ht="15.75" hidden="1">
      <c r="A996" s="96"/>
      <c r="C996" s="98"/>
      <c r="D996" s="98"/>
      <c r="E996" s="666"/>
      <c r="AQ996" s="411" t="e">
        <f t="shared" si="40"/>
        <v>#DIV/0!</v>
      </c>
    </row>
    <row r="997" spans="1:43" s="97" customFormat="1" ht="15.75" hidden="1">
      <c r="A997" s="96"/>
      <c r="C997" s="98"/>
      <c r="D997" s="98"/>
      <c r="E997" s="666"/>
      <c r="AQ997" s="411" t="e">
        <f t="shared" si="40"/>
        <v>#DIV/0!</v>
      </c>
    </row>
    <row r="998" spans="1:43" s="97" customFormat="1" ht="15.75" hidden="1">
      <c r="A998" s="96"/>
      <c r="C998" s="98"/>
      <c r="D998" s="98"/>
      <c r="E998" s="666"/>
      <c r="AQ998" s="411" t="e">
        <f t="shared" si="40"/>
        <v>#DIV/0!</v>
      </c>
    </row>
    <row r="999" spans="1:43" s="97" customFormat="1" ht="15.75" hidden="1">
      <c r="A999" s="96"/>
      <c r="C999" s="98"/>
      <c r="D999" s="98"/>
      <c r="E999" s="666"/>
      <c r="AQ999" s="411" t="e">
        <f t="shared" si="40"/>
        <v>#DIV/0!</v>
      </c>
    </row>
    <row r="1000" spans="1:43" s="97" customFormat="1" ht="15.75" hidden="1">
      <c r="A1000" s="96"/>
      <c r="C1000" s="98"/>
      <c r="D1000" s="98"/>
      <c r="E1000" s="666"/>
      <c r="AQ1000" s="411" t="e">
        <f t="shared" si="40"/>
        <v>#DIV/0!</v>
      </c>
    </row>
    <row r="1001" spans="1:43" s="97" customFormat="1" ht="15.75" hidden="1">
      <c r="A1001" s="96"/>
      <c r="C1001" s="98"/>
      <c r="D1001" s="98"/>
      <c r="E1001" s="666"/>
      <c r="AQ1001" s="411" t="e">
        <f t="shared" si="40"/>
        <v>#DIV/0!</v>
      </c>
    </row>
    <row r="1002" spans="1:43" s="97" customFormat="1" ht="15.75" hidden="1">
      <c r="A1002" s="96"/>
      <c r="C1002" s="98"/>
      <c r="D1002" s="98"/>
      <c r="E1002" s="666"/>
      <c r="AQ1002" s="411" t="e">
        <f t="shared" si="40"/>
        <v>#DIV/0!</v>
      </c>
    </row>
    <row r="1003" spans="1:43" s="97" customFormat="1" ht="15.75" hidden="1">
      <c r="A1003" s="96"/>
      <c r="C1003" s="98"/>
      <c r="D1003" s="98"/>
      <c r="E1003" s="666"/>
      <c r="AQ1003" s="411" t="e">
        <f t="shared" si="40"/>
        <v>#DIV/0!</v>
      </c>
    </row>
    <row r="1004" spans="1:43" s="97" customFormat="1" ht="15.75" hidden="1">
      <c r="A1004" s="96"/>
      <c r="C1004" s="98"/>
      <c r="D1004" s="98"/>
      <c r="E1004" s="666"/>
      <c r="AQ1004" s="411" t="e">
        <f t="shared" si="40"/>
        <v>#DIV/0!</v>
      </c>
    </row>
    <row r="1005" spans="1:43" s="97" customFormat="1" ht="15.75" hidden="1">
      <c r="A1005" s="96"/>
      <c r="C1005" s="98"/>
      <c r="D1005" s="98"/>
      <c r="E1005" s="666"/>
      <c r="AQ1005" s="411" t="e">
        <f t="shared" si="40"/>
        <v>#DIV/0!</v>
      </c>
    </row>
    <row r="1006" spans="1:43" s="97" customFormat="1" ht="15.75" hidden="1">
      <c r="A1006" s="96"/>
      <c r="C1006" s="98"/>
      <c r="D1006" s="98"/>
      <c r="E1006" s="666"/>
      <c r="AQ1006" s="411" t="e">
        <f t="shared" si="40"/>
        <v>#DIV/0!</v>
      </c>
    </row>
    <row r="1007" spans="1:43" s="97" customFormat="1" ht="15.75" hidden="1">
      <c r="A1007" s="96"/>
      <c r="C1007" s="98"/>
      <c r="D1007" s="98"/>
      <c r="E1007" s="666"/>
      <c r="AQ1007" s="411" t="e">
        <f t="shared" si="40"/>
        <v>#DIV/0!</v>
      </c>
    </row>
    <row r="1008" spans="1:43" s="97" customFormat="1" ht="15.75" hidden="1">
      <c r="A1008" s="96"/>
      <c r="C1008" s="98"/>
      <c r="D1008" s="98"/>
      <c r="E1008" s="666"/>
      <c r="AQ1008" s="411" t="e">
        <f t="shared" si="40"/>
        <v>#DIV/0!</v>
      </c>
    </row>
    <row r="1009" spans="1:43" s="97" customFormat="1" ht="15.75" hidden="1">
      <c r="A1009" s="96"/>
      <c r="C1009" s="98"/>
      <c r="D1009" s="98"/>
      <c r="E1009" s="666"/>
      <c r="AQ1009" s="411" t="e">
        <f t="shared" si="40"/>
        <v>#DIV/0!</v>
      </c>
    </row>
    <row r="1010" spans="1:43" s="97" customFormat="1" ht="15.75" hidden="1">
      <c r="A1010" s="96"/>
      <c r="C1010" s="98"/>
      <c r="D1010" s="98"/>
      <c r="E1010" s="666"/>
      <c r="AQ1010" s="411" t="e">
        <f t="shared" si="40"/>
        <v>#DIV/0!</v>
      </c>
    </row>
    <row r="1011" spans="1:43" s="97" customFormat="1" ht="15.75" hidden="1">
      <c r="A1011" s="96"/>
      <c r="C1011" s="98"/>
      <c r="D1011" s="98"/>
      <c r="E1011" s="666"/>
      <c r="AQ1011" s="411" t="e">
        <f t="shared" si="40"/>
        <v>#DIV/0!</v>
      </c>
    </row>
    <row r="1012" spans="1:43" s="97" customFormat="1" ht="15.75" hidden="1">
      <c r="A1012" s="96"/>
      <c r="C1012" s="98"/>
      <c r="D1012" s="98"/>
      <c r="E1012" s="666"/>
      <c r="AQ1012" s="411" t="e">
        <f t="shared" si="40"/>
        <v>#DIV/0!</v>
      </c>
    </row>
    <row r="1013" spans="1:43" s="97" customFormat="1" ht="15.75" hidden="1">
      <c r="A1013" s="96"/>
      <c r="C1013" s="98"/>
      <c r="D1013" s="98"/>
      <c r="E1013" s="666"/>
      <c r="AQ1013" s="411" t="e">
        <f t="shared" si="40"/>
        <v>#DIV/0!</v>
      </c>
    </row>
    <row r="1014" spans="1:43" s="97" customFormat="1" ht="15.75" hidden="1">
      <c r="A1014" s="96"/>
      <c r="C1014" s="98"/>
      <c r="D1014" s="98"/>
      <c r="E1014" s="666"/>
      <c r="AQ1014" s="411" t="e">
        <f t="shared" si="40"/>
        <v>#DIV/0!</v>
      </c>
    </row>
    <row r="1015" spans="1:43" s="97" customFormat="1" ht="15.75" hidden="1">
      <c r="A1015" s="96"/>
      <c r="C1015" s="98"/>
      <c r="D1015" s="98"/>
      <c r="E1015" s="666"/>
      <c r="AQ1015" s="411" t="e">
        <f t="shared" si="40"/>
        <v>#DIV/0!</v>
      </c>
    </row>
    <row r="1016" spans="1:43" s="97" customFormat="1" ht="15.75" hidden="1">
      <c r="A1016" s="96"/>
      <c r="C1016" s="98"/>
      <c r="D1016" s="98"/>
      <c r="E1016" s="666"/>
      <c r="AQ1016" s="411" t="e">
        <f t="shared" si="40"/>
        <v>#DIV/0!</v>
      </c>
    </row>
    <row r="1017" spans="1:43" s="97" customFormat="1" ht="15.75" hidden="1">
      <c r="A1017" s="96"/>
      <c r="C1017" s="98"/>
      <c r="D1017" s="98"/>
      <c r="E1017" s="666"/>
      <c r="AQ1017" s="411" t="e">
        <f t="shared" si="40"/>
        <v>#DIV/0!</v>
      </c>
    </row>
    <row r="1018" spans="1:43" s="97" customFormat="1" ht="15.75" hidden="1">
      <c r="A1018" s="96"/>
      <c r="C1018" s="98"/>
      <c r="D1018" s="98"/>
      <c r="E1018" s="666"/>
      <c r="AQ1018" s="411" t="e">
        <f t="shared" si="40"/>
        <v>#DIV/0!</v>
      </c>
    </row>
    <row r="1019" spans="1:43" s="97" customFormat="1" ht="15.75" hidden="1">
      <c r="A1019" s="96"/>
      <c r="C1019" s="98"/>
      <c r="D1019" s="98"/>
      <c r="E1019" s="666"/>
      <c r="AQ1019" s="411" t="e">
        <f t="shared" si="40"/>
        <v>#DIV/0!</v>
      </c>
    </row>
    <row r="1020" spans="1:43" s="97" customFormat="1" ht="15.75" hidden="1">
      <c r="A1020" s="96"/>
      <c r="C1020" s="98"/>
      <c r="D1020" s="98"/>
      <c r="E1020" s="666"/>
      <c r="AQ1020" s="411" t="e">
        <f t="shared" si="40"/>
        <v>#DIV/0!</v>
      </c>
    </row>
    <row r="1021" spans="1:43" s="97" customFormat="1" ht="15.75" hidden="1">
      <c r="A1021" s="96"/>
      <c r="C1021" s="98"/>
      <c r="D1021" s="98"/>
      <c r="E1021" s="666"/>
      <c r="AQ1021" s="411" t="e">
        <f t="shared" si="40"/>
        <v>#DIV/0!</v>
      </c>
    </row>
    <row r="1022" spans="1:43" s="97" customFormat="1" ht="15.75" hidden="1">
      <c r="A1022" s="96"/>
      <c r="C1022" s="98"/>
      <c r="D1022" s="98"/>
      <c r="E1022" s="666"/>
      <c r="AQ1022" s="411" t="e">
        <f t="shared" si="40"/>
        <v>#DIV/0!</v>
      </c>
    </row>
    <row r="1023" spans="1:43" s="97" customFormat="1" ht="15.75" hidden="1">
      <c r="A1023" s="96"/>
      <c r="C1023" s="98"/>
      <c r="D1023" s="98"/>
      <c r="E1023" s="666"/>
      <c r="AQ1023" s="411" t="e">
        <f t="shared" si="40"/>
        <v>#DIV/0!</v>
      </c>
    </row>
    <row r="1024" spans="1:43" s="97" customFormat="1" ht="15.75" hidden="1">
      <c r="A1024" s="96"/>
      <c r="C1024" s="98"/>
      <c r="D1024" s="98"/>
      <c r="E1024" s="666"/>
      <c r="AQ1024" s="411" t="e">
        <f t="shared" si="40"/>
        <v>#DIV/0!</v>
      </c>
    </row>
    <row r="1025" spans="1:43" s="97" customFormat="1" ht="15.75" hidden="1">
      <c r="A1025" s="96"/>
      <c r="C1025" s="98"/>
      <c r="D1025" s="98"/>
      <c r="E1025" s="666"/>
      <c r="AQ1025" s="411" t="e">
        <f t="shared" si="40"/>
        <v>#DIV/0!</v>
      </c>
    </row>
    <row r="1026" spans="1:43" s="97" customFormat="1" ht="15.75" hidden="1">
      <c r="A1026" s="96"/>
      <c r="C1026" s="98"/>
      <c r="D1026" s="98"/>
      <c r="E1026" s="666"/>
      <c r="AQ1026" s="411" t="e">
        <f t="shared" si="40"/>
        <v>#DIV/0!</v>
      </c>
    </row>
    <row r="1027" spans="1:43" s="97" customFormat="1" ht="15.75" hidden="1">
      <c r="A1027" s="96"/>
      <c r="C1027" s="98"/>
      <c r="D1027" s="98"/>
      <c r="E1027" s="666"/>
      <c r="AQ1027" s="411" t="e">
        <f t="shared" si="40"/>
        <v>#DIV/0!</v>
      </c>
    </row>
    <row r="1028" spans="1:43" s="97" customFormat="1" ht="15.75" hidden="1">
      <c r="A1028" s="96"/>
      <c r="C1028" s="98"/>
      <c r="D1028" s="98"/>
      <c r="E1028" s="666"/>
      <c r="AQ1028" s="411" t="e">
        <f t="shared" si="40"/>
        <v>#DIV/0!</v>
      </c>
    </row>
    <row r="1029" spans="1:43" s="97" customFormat="1" ht="15.75" hidden="1">
      <c r="A1029" s="96"/>
      <c r="C1029" s="98"/>
      <c r="D1029" s="98"/>
      <c r="E1029" s="666"/>
      <c r="AQ1029" s="411" t="e">
        <f t="shared" si="40"/>
        <v>#DIV/0!</v>
      </c>
    </row>
    <row r="1030" spans="1:43" s="97" customFormat="1" ht="15.75" hidden="1">
      <c r="A1030" s="96"/>
      <c r="C1030" s="98"/>
      <c r="D1030" s="98"/>
      <c r="E1030" s="666"/>
      <c r="AQ1030" s="411" t="e">
        <f t="shared" si="40"/>
        <v>#DIV/0!</v>
      </c>
    </row>
    <row r="1031" spans="1:43" s="97" customFormat="1" ht="15.75" hidden="1">
      <c r="A1031" s="96"/>
      <c r="C1031" s="98"/>
      <c r="D1031" s="98"/>
      <c r="E1031" s="666"/>
      <c r="AQ1031" s="411" t="e">
        <f t="shared" si="40"/>
        <v>#DIV/0!</v>
      </c>
    </row>
    <row r="1032" spans="1:43" s="97" customFormat="1" ht="15.75" hidden="1">
      <c r="A1032" s="96"/>
      <c r="C1032" s="98"/>
      <c r="D1032" s="98"/>
      <c r="E1032" s="666"/>
      <c r="AQ1032" s="411" t="e">
        <f t="shared" si="40"/>
        <v>#DIV/0!</v>
      </c>
    </row>
    <row r="1033" spans="1:43" s="97" customFormat="1" ht="15.75" hidden="1">
      <c r="A1033" s="96"/>
      <c r="C1033" s="98"/>
      <c r="D1033" s="98"/>
      <c r="E1033" s="666"/>
      <c r="AQ1033" s="411" t="e">
        <f t="shared" si="40"/>
        <v>#DIV/0!</v>
      </c>
    </row>
    <row r="1034" spans="1:43" s="97" customFormat="1" ht="15.75" hidden="1">
      <c r="A1034" s="96"/>
      <c r="C1034" s="98"/>
      <c r="D1034" s="98"/>
      <c r="E1034" s="666"/>
      <c r="AQ1034" s="411" t="e">
        <f aca="true" t="shared" si="41" ref="AQ1034:AQ1052">G1034/F1034*100</f>
        <v>#DIV/0!</v>
      </c>
    </row>
    <row r="1035" spans="1:43" s="97" customFormat="1" ht="15.75" hidden="1">
      <c r="A1035" s="96"/>
      <c r="C1035" s="98"/>
      <c r="D1035" s="98"/>
      <c r="E1035" s="666"/>
      <c r="AQ1035" s="411" t="e">
        <f t="shared" si="41"/>
        <v>#DIV/0!</v>
      </c>
    </row>
    <row r="1036" spans="1:43" s="97" customFormat="1" ht="15.75" hidden="1">
      <c r="A1036" s="96"/>
      <c r="C1036" s="98"/>
      <c r="D1036" s="98"/>
      <c r="E1036" s="666"/>
      <c r="AQ1036" s="411" t="e">
        <f t="shared" si="41"/>
        <v>#DIV/0!</v>
      </c>
    </row>
    <row r="1037" spans="1:43" s="97" customFormat="1" ht="15.75" hidden="1">
      <c r="A1037" s="96"/>
      <c r="C1037" s="98"/>
      <c r="D1037" s="98"/>
      <c r="E1037" s="666"/>
      <c r="AQ1037" s="411" t="e">
        <f t="shared" si="41"/>
        <v>#DIV/0!</v>
      </c>
    </row>
    <row r="1038" spans="1:43" s="97" customFormat="1" ht="15.75" hidden="1">
      <c r="A1038" s="96"/>
      <c r="C1038" s="98"/>
      <c r="D1038" s="98"/>
      <c r="E1038" s="666"/>
      <c r="AQ1038" s="411" t="e">
        <f t="shared" si="41"/>
        <v>#DIV/0!</v>
      </c>
    </row>
    <row r="1039" spans="1:43" s="97" customFormat="1" ht="15.75" hidden="1">
      <c r="A1039" s="96"/>
      <c r="C1039" s="98"/>
      <c r="D1039" s="98"/>
      <c r="E1039" s="666"/>
      <c r="AQ1039" s="411" t="e">
        <f t="shared" si="41"/>
        <v>#DIV/0!</v>
      </c>
    </row>
    <row r="1040" spans="1:43" s="97" customFormat="1" ht="15.75" hidden="1">
      <c r="A1040" s="96"/>
      <c r="C1040" s="98"/>
      <c r="D1040" s="98"/>
      <c r="E1040" s="666"/>
      <c r="AQ1040" s="411" t="e">
        <f t="shared" si="41"/>
        <v>#DIV/0!</v>
      </c>
    </row>
    <row r="1041" spans="1:43" s="97" customFormat="1" ht="15.75" hidden="1">
      <c r="A1041" s="96"/>
      <c r="C1041" s="98"/>
      <c r="D1041" s="98"/>
      <c r="E1041" s="666"/>
      <c r="AQ1041" s="411" t="e">
        <f t="shared" si="41"/>
        <v>#DIV/0!</v>
      </c>
    </row>
    <row r="1042" spans="1:43" s="97" customFormat="1" ht="15.75" hidden="1">
      <c r="A1042" s="96"/>
      <c r="C1042" s="98"/>
      <c r="D1042" s="98"/>
      <c r="E1042" s="666"/>
      <c r="AQ1042" s="411" t="e">
        <f t="shared" si="41"/>
        <v>#DIV/0!</v>
      </c>
    </row>
    <row r="1043" spans="1:43" s="97" customFormat="1" ht="15.75" hidden="1">
      <c r="A1043" s="96"/>
      <c r="C1043" s="98"/>
      <c r="D1043" s="98"/>
      <c r="E1043" s="666"/>
      <c r="AQ1043" s="411" t="e">
        <f t="shared" si="41"/>
        <v>#DIV/0!</v>
      </c>
    </row>
    <row r="1044" spans="1:43" s="97" customFormat="1" ht="15.75" hidden="1">
      <c r="A1044" s="96"/>
      <c r="C1044" s="98"/>
      <c r="D1044" s="98"/>
      <c r="E1044" s="666"/>
      <c r="AQ1044" s="411" t="e">
        <f t="shared" si="41"/>
        <v>#DIV/0!</v>
      </c>
    </row>
    <row r="1045" spans="1:43" s="97" customFormat="1" ht="15.75" hidden="1">
      <c r="A1045" s="96"/>
      <c r="C1045" s="98"/>
      <c r="D1045" s="98"/>
      <c r="E1045" s="666"/>
      <c r="AQ1045" s="411" t="e">
        <f t="shared" si="41"/>
        <v>#DIV/0!</v>
      </c>
    </row>
    <row r="1046" spans="1:43" s="97" customFormat="1" ht="15.75" hidden="1">
      <c r="A1046" s="96"/>
      <c r="C1046" s="98"/>
      <c r="D1046" s="98"/>
      <c r="E1046" s="666"/>
      <c r="AQ1046" s="411" t="e">
        <f t="shared" si="41"/>
        <v>#DIV/0!</v>
      </c>
    </row>
    <row r="1047" spans="1:43" s="97" customFormat="1" ht="15.75" hidden="1">
      <c r="A1047" s="96"/>
      <c r="C1047" s="98"/>
      <c r="D1047" s="98"/>
      <c r="E1047" s="666"/>
      <c r="AQ1047" s="411" t="e">
        <f t="shared" si="41"/>
        <v>#DIV/0!</v>
      </c>
    </row>
    <row r="1048" spans="1:43" s="97" customFormat="1" ht="15.75" hidden="1">
      <c r="A1048" s="96"/>
      <c r="C1048" s="98"/>
      <c r="D1048" s="98"/>
      <c r="E1048" s="666"/>
      <c r="AQ1048" s="411" t="e">
        <f t="shared" si="41"/>
        <v>#DIV/0!</v>
      </c>
    </row>
    <row r="1049" spans="1:43" s="97" customFormat="1" ht="15.75" hidden="1">
      <c r="A1049" s="96"/>
      <c r="C1049" s="98"/>
      <c r="D1049" s="98"/>
      <c r="E1049" s="666"/>
      <c r="AQ1049" s="411" t="e">
        <f t="shared" si="41"/>
        <v>#DIV/0!</v>
      </c>
    </row>
    <row r="1050" spans="1:43" s="97" customFormat="1" ht="15.75" hidden="1">
      <c r="A1050" s="96"/>
      <c r="C1050" s="98"/>
      <c r="D1050" s="98"/>
      <c r="E1050" s="666"/>
      <c r="AQ1050" s="411" t="e">
        <f t="shared" si="41"/>
        <v>#DIV/0!</v>
      </c>
    </row>
    <row r="1051" spans="1:43" s="97" customFormat="1" ht="15.75">
      <c r="A1051" s="96"/>
      <c r="C1051" s="98"/>
      <c r="D1051" s="98"/>
      <c r="E1051" s="666"/>
      <c r="AQ1051" s="411" t="e">
        <f t="shared" si="41"/>
        <v>#DIV/0!</v>
      </c>
    </row>
    <row r="1052" spans="1:43" s="97" customFormat="1" ht="15.75">
      <c r="A1052" s="96"/>
      <c r="C1052" s="98"/>
      <c r="D1052" s="99"/>
      <c r="E1052" s="666"/>
      <c r="AQ1052" s="411" t="e">
        <f t="shared" si="41"/>
        <v>#DIV/0!</v>
      </c>
    </row>
    <row r="1053" spans="1:43" s="97" customFormat="1" ht="15.75">
      <c r="A1053" s="96"/>
      <c r="C1053" s="98"/>
      <c r="D1053" s="98"/>
      <c r="E1053" s="666"/>
      <c r="AQ1053" s="414"/>
    </row>
    <row r="1054" spans="1:43" s="97" customFormat="1" ht="15.75">
      <c r="A1054" s="96"/>
      <c r="C1054" s="98"/>
      <c r="D1054" s="100"/>
      <c r="E1054" s="666"/>
      <c r="AQ1054" s="414"/>
    </row>
    <row r="1055" spans="1:43" s="97" customFormat="1" ht="15.75">
      <c r="A1055" s="96"/>
      <c r="C1055" s="98"/>
      <c r="D1055" s="98"/>
      <c r="E1055" s="666"/>
      <c r="AQ1055" s="414"/>
    </row>
    <row r="1056" spans="1:43" s="97" customFormat="1" ht="15.75">
      <c r="A1056" s="96"/>
      <c r="C1056" s="98"/>
      <c r="D1056" s="98"/>
      <c r="E1056" s="666"/>
      <c r="AQ1056" s="414"/>
    </row>
    <row r="1057" spans="1:43" s="97" customFormat="1" ht="15.75">
      <c r="A1057" s="96"/>
      <c r="C1057" s="98"/>
      <c r="D1057" s="98"/>
      <c r="E1057" s="666"/>
      <c r="AQ1057" s="414"/>
    </row>
    <row r="1058" spans="1:43" s="97" customFormat="1" ht="15.75">
      <c r="A1058" s="96"/>
      <c r="C1058" s="98"/>
      <c r="D1058" s="98"/>
      <c r="E1058" s="666"/>
      <c r="AQ1058" s="414"/>
    </row>
    <row r="1059" spans="1:43" s="97" customFormat="1" ht="15.75">
      <c r="A1059" s="96"/>
      <c r="C1059" s="98"/>
      <c r="D1059" s="98"/>
      <c r="E1059" s="666"/>
      <c r="AQ1059" s="414"/>
    </row>
    <row r="1060" spans="1:43" s="97" customFormat="1" ht="15.75">
      <c r="A1060" s="96"/>
      <c r="C1060" s="98"/>
      <c r="D1060" s="98"/>
      <c r="E1060" s="666"/>
      <c r="AQ1060" s="414"/>
    </row>
    <row r="1061" spans="1:43" s="97" customFormat="1" ht="15.75">
      <c r="A1061" s="96"/>
      <c r="C1061" s="98"/>
      <c r="D1061" s="98"/>
      <c r="E1061" s="666"/>
      <c r="AQ1061" s="414"/>
    </row>
    <row r="1062" spans="1:43" s="97" customFormat="1" ht="15.75">
      <c r="A1062" s="96"/>
      <c r="C1062" s="98"/>
      <c r="D1062" s="98"/>
      <c r="E1062" s="666"/>
      <c r="AQ1062" s="414"/>
    </row>
    <row r="1063" spans="1:43" s="97" customFormat="1" ht="15.75">
      <c r="A1063" s="96"/>
      <c r="C1063" s="98"/>
      <c r="D1063" s="98"/>
      <c r="E1063" s="666"/>
      <c r="AQ1063" s="414"/>
    </row>
    <row r="1064" spans="1:43" s="97" customFormat="1" ht="15.75">
      <c r="A1064" s="96"/>
      <c r="C1064" s="98"/>
      <c r="D1064" s="98"/>
      <c r="E1064" s="666"/>
      <c r="AQ1064" s="414"/>
    </row>
    <row r="1065" spans="1:43" s="97" customFormat="1" ht="15.75">
      <c r="A1065" s="96"/>
      <c r="C1065" s="98"/>
      <c r="D1065" s="98"/>
      <c r="E1065" s="666"/>
      <c r="AQ1065" s="414"/>
    </row>
    <row r="1066" spans="1:43" s="97" customFormat="1" ht="15.75">
      <c r="A1066" s="96"/>
      <c r="C1066" s="98"/>
      <c r="D1066" s="98"/>
      <c r="E1066" s="666"/>
      <c r="AQ1066" s="414"/>
    </row>
    <row r="1067" spans="1:43" s="97" customFormat="1" ht="15.75">
      <c r="A1067" s="96"/>
      <c r="C1067" s="98"/>
      <c r="D1067" s="98"/>
      <c r="E1067" s="666"/>
      <c r="AQ1067" s="414"/>
    </row>
    <row r="1068" spans="1:43" s="97" customFormat="1" ht="15.75">
      <c r="A1068" s="96"/>
      <c r="C1068" s="98"/>
      <c r="D1068" s="98"/>
      <c r="E1068" s="666"/>
      <c r="AQ1068" s="414"/>
    </row>
    <row r="1069" spans="1:43" s="97" customFormat="1" ht="15.75">
      <c r="A1069" s="96"/>
      <c r="C1069" s="98"/>
      <c r="D1069" s="98"/>
      <c r="E1069" s="666"/>
      <c r="AQ1069" s="414"/>
    </row>
    <row r="1070" spans="1:43" s="97" customFormat="1" ht="15.75">
      <c r="A1070" s="96"/>
      <c r="C1070" s="98"/>
      <c r="D1070" s="98"/>
      <c r="E1070" s="666"/>
      <c r="AQ1070" s="414"/>
    </row>
    <row r="1071" spans="1:43" s="97" customFormat="1" ht="15.75">
      <c r="A1071" s="96"/>
      <c r="C1071" s="98"/>
      <c r="D1071" s="98"/>
      <c r="E1071" s="666"/>
      <c r="AQ1071" s="414"/>
    </row>
    <row r="1072" spans="1:43" s="97" customFormat="1" ht="15.75">
      <c r="A1072" s="96"/>
      <c r="C1072" s="98"/>
      <c r="D1072" s="98"/>
      <c r="E1072" s="666"/>
      <c r="AQ1072" s="414"/>
    </row>
    <row r="1073" spans="1:43" s="97" customFormat="1" ht="15.75">
      <c r="A1073" s="96"/>
      <c r="C1073" s="98"/>
      <c r="D1073" s="98"/>
      <c r="E1073" s="666"/>
      <c r="AQ1073" s="414"/>
    </row>
    <row r="1074" spans="1:43" s="97" customFormat="1" ht="15.75">
      <c r="A1074" s="96"/>
      <c r="C1074" s="98"/>
      <c r="D1074" s="98"/>
      <c r="E1074" s="666"/>
      <c r="AQ1074" s="414"/>
    </row>
  </sheetData>
  <sheetProtection/>
  <mergeCells count="11">
    <mergeCell ref="A4:I4"/>
    <mergeCell ref="F1:I1"/>
    <mergeCell ref="A1:B2"/>
    <mergeCell ref="B3:I3"/>
    <mergeCell ref="H6:I6"/>
    <mergeCell ref="A6:A7"/>
    <mergeCell ref="D6:D7"/>
    <mergeCell ref="G6:G7"/>
    <mergeCell ref="E6:F6"/>
    <mergeCell ref="B6:B7"/>
    <mergeCell ref="C6:C7"/>
  </mergeCells>
  <printOptions horizontalCentered="1"/>
  <pageMargins left="0" right="0" top="0.43" bottom="0.4" header="0.393700787401575" footer="0.31496062992126"/>
  <pageSetup horizontalDpi="600" verticalDpi="600" orientation="landscape" paperSize="9" scale="96" r:id="rId1"/>
  <headerFooter alignWithMargins="0">
    <oddFooter>&amp;C&amp;P</oddFooter>
  </headerFooter>
  <colBreaks count="1" manualBreakCount="1">
    <brk id="4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Q127"/>
  <sheetViews>
    <sheetView zoomScale="115" zoomScaleNormal="115" zoomScalePageLayoutView="0" workbookViewId="0" topLeftCell="A76">
      <selection activeCell="D94" sqref="D94"/>
    </sheetView>
  </sheetViews>
  <sheetFormatPr defaultColWidth="9.140625" defaultRowHeight="12.75"/>
  <cols>
    <col min="1" max="1" width="4.140625" style="17" customWidth="1"/>
    <col min="2" max="2" width="41.28125" style="17" customWidth="1"/>
    <col min="3" max="3" width="12.7109375" style="21" customWidth="1"/>
    <col min="4" max="4" width="10.7109375" style="21" bestFit="1" customWidth="1"/>
    <col min="5" max="5" width="11.28125" style="55" bestFit="1" customWidth="1"/>
    <col min="6" max="6" width="13.421875" style="21" bestFit="1" customWidth="1"/>
    <col min="7" max="7" width="9.8515625" style="21" customWidth="1"/>
    <col min="8" max="8" width="9.28125" style="17" bestFit="1" customWidth="1"/>
    <col min="9" max="9" width="10.140625" style="17" bestFit="1" customWidth="1"/>
    <col min="10" max="67" width="0" style="17" hidden="1" customWidth="1"/>
    <col min="68" max="68" width="9.140625" style="17" customWidth="1"/>
    <col min="69" max="69" width="9.8515625" style="17" bestFit="1" customWidth="1"/>
    <col min="70" max="16384" width="9.140625" style="17" customWidth="1"/>
  </cols>
  <sheetData>
    <row r="1" spans="1:9" ht="15.75">
      <c r="A1" s="757" t="s">
        <v>351</v>
      </c>
      <c r="B1" s="758"/>
      <c r="F1" s="755" t="s">
        <v>455</v>
      </c>
      <c r="G1" s="755"/>
      <c r="H1" s="755"/>
      <c r="I1" s="755"/>
    </row>
    <row r="2" spans="1:2" ht="15.75">
      <c r="A2" s="758"/>
      <c r="B2" s="758"/>
    </row>
    <row r="3" spans="1:9" ht="20.25" customHeight="1">
      <c r="A3" s="751" t="s">
        <v>23</v>
      </c>
      <c r="B3" s="751"/>
      <c r="C3" s="751"/>
      <c r="D3" s="751"/>
      <c r="E3" s="751"/>
      <c r="F3" s="751"/>
      <c r="G3" s="751"/>
      <c r="H3" s="751"/>
      <c r="I3" s="751"/>
    </row>
    <row r="4" spans="1:9" ht="20.25" customHeight="1">
      <c r="A4" s="756" t="s">
        <v>545</v>
      </c>
      <c r="B4" s="756"/>
      <c r="C4" s="756"/>
      <c r="D4" s="756"/>
      <c r="E4" s="756"/>
      <c r="F4" s="756"/>
      <c r="G4" s="756"/>
      <c r="H4" s="756"/>
      <c r="I4" s="756"/>
    </row>
    <row r="5" ht="7.5" customHeight="1"/>
    <row r="6" spans="1:9" ht="25.5" customHeight="1">
      <c r="A6" s="754" t="s">
        <v>350</v>
      </c>
      <c r="B6" s="753" t="s">
        <v>50</v>
      </c>
      <c r="C6" s="753" t="s">
        <v>53</v>
      </c>
      <c r="D6" s="754" t="s">
        <v>484</v>
      </c>
      <c r="E6" s="754" t="s">
        <v>485</v>
      </c>
      <c r="F6" s="754"/>
      <c r="G6" s="759" t="s">
        <v>486</v>
      </c>
      <c r="H6" s="753" t="s">
        <v>49</v>
      </c>
      <c r="I6" s="754"/>
    </row>
    <row r="7" spans="1:9" ht="48.75" customHeight="1">
      <c r="A7" s="752"/>
      <c r="B7" s="754"/>
      <c r="C7" s="752"/>
      <c r="D7" s="754"/>
      <c r="E7" s="59" t="s">
        <v>52</v>
      </c>
      <c r="F7" s="59" t="s">
        <v>458</v>
      </c>
      <c r="G7" s="760"/>
      <c r="H7" s="56" t="s">
        <v>525</v>
      </c>
      <c r="I7" s="56" t="s">
        <v>549</v>
      </c>
    </row>
    <row r="8" spans="1:9" ht="15.75">
      <c r="A8" s="60" t="s">
        <v>58</v>
      </c>
      <c r="B8" s="187" t="s">
        <v>24</v>
      </c>
      <c r="C8" s="59"/>
      <c r="D8" s="59"/>
      <c r="E8" s="237"/>
      <c r="F8" s="237"/>
      <c r="G8" s="237"/>
      <c r="H8" s="238"/>
      <c r="I8" s="70"/>
    </row>
    <row r="9" spans="1:69" s="18" customFormat="1" ht="31.5">
      <c r="A9" s="239"/>
      <c r="B9" s="187" t="s">
        <v>95</v>
      </c>
      <c r="C9" s="59" t="s">
        <v>459</v>
      </c>
      <c r="D9" s="787">
        <v>77.217</v>
      </c>
      <c r="E9" s="787">
        <v>78.542</v>
      </c>
      <c r="F9" s="787">
        <v>78.542</v>
      </c>
      <c r="G9" s="787">
        <v>80.177</v>
      </c>
      <c r="H9" s="255"/>
      <c r="I9" s="251"/>
      <c r="BQ9" s="295"/>
    </row>
    <row r="10" spans="1:9" s="20" customFormat="1" ht="15.75">
      <c r="A10" s="242"/>
      <c r="B10" s="243" t="s">
        <v>149</v>
      </c>
      <c r="C10" s="103" t="s">
        <v>459</v>
      </c>
      <c r="D10" s="708">
        <v>60.615</v>
      </c>
      <c r="E10" s="709">
        <v>61.514</v>
      </c>
      <c r="F10" s="709">
        <v>61.514</v>
      </c>
      <c r="G10" s="710">
        <v>62.778</v>
      </c>
      <c r="H10" s="255"/>
      <c r="I10" s="251"/>
    </row>
    <row r="11" spans="1:9" ht="15.75">
      <c r="A11" s="70"/>
      <c r="B11" s="95" t="s">
        <v>150</v>
      </c>
      <c r="C11" s="103" t="s">
        <v>459</v>
      </c>
      <c r="D11" s="711">
        <v>43.861</v>
      </c>
      <c r="E11" s="711">
        <v>44.241</v>
      </c>
      <c r="F11" s="711">
        <v>44.241</v>
      </c>
      <c r="G11" s="711">
        <v>45.171</v>
      </c>
      <c r="H11" s="255"/>
      <c r="I11" s="251"/>
    </row>
    <row r="12" spans="1:9" ht="15.75">
      <c r="A12" s="70"/>
      <c r="B12" s="95" t="s">
        <v>420</v>
      </c>
      <c r="C12" s="103" t="s">
        <v>54</v>
      </c>
      <c r="D12" s="229">
        <f>D10/D9*100</f>
        <v>78.4995532071953</v>
      </c>
      <c r="E12" s="230">
        <f>E10/E9*100</f>
        <v>78.31987980952866</v>
      </c>
      <c r="F12" s="230">
        <f>F10/F9*100</f>
        <v>78.31987980952866</v>
      </c>
      <c r="G12" s="231">
        <f>G10/G9*100</f>
        <v>78.29926288087606</v>
      </c>
      <c r="H12" s="255"/>
      <c r="I12" s="251"/>
    </row>
    <row r="13" spans="1:9" ht="15.75">
      <c r="A13" s="70"/>
      <c r="B13" s="95" t="s">
        <v>151</v>
      </c>
      <c r="C13" s="103" t="s">
        <v>54</v>
      </c>
      <c r="D13" s="232">
        <v>21.5</v>
      </c>
      <c r="E13" s="232">
        <v>21.68</v>
      </c>
      <c r="F13" s="232">
        <v>21.68</v>
      </c>
      <c r="G13" s="232">
        <v>21.7</v>
      </c>
      <c r="H13" s="255"/>
      <c r="I13" s="251"/>
    </row>
    <row r="14" spans="1:9" ht="15.75">
      <c r="A14" s="70"/>
      <c r="B14" s="95" t="s">
        <v>96</v>
      </c>
      <c r="C14" s="103" t="s">
        <v>6</v>
      </c>
      <c r="D14" s="643">
        <v>1.9</v>
      </c>
      <c r="E14" s="643" t="s">
        <v>542</v>
      </c>
      <c r="F14" s="641" t="s">
        <v>542</v>
      </c>
      <c r="G14" s="641" t="s">
        <v>542</v>
      </c>
      <c r="H14" s="255"/>
      <c r="I14" s="251"/>
    </row>
    <row r="15" spans="1:9" ht="15.75">
      <c r="A15" s="70"/>
      <c r="B15" s="95" t="s">
        <v>493</v>
      </c>
      <c r="C15" s="136" t="s">
        <v>54</v>
      </c>
      <c r="D15" s="233">
        <v>1.55</v>
      </c>
      <c r="E15" s="234">
        <v>1.23</v>
      </c>
      <c r="F15" s="642" t="s">
        <v>543</v>
      </c>
      <c r="G15" s="233">
        <v>1</v>
      </c>
      <c r="H15" s="255"/>
      <c r="I15" s="251"/>
    </row>
    <row r="16" spans="1:9" ht="15.75">
      <c r="A16" s="70"/>
      <c r="B16" s="70" t="s">
        <v>97</v>
      </c>
      <c r="C16" s="136" t="s">
        <v>54</v>
      </c>
      <c r="D16" s="235" t="s">
        <v>462</v>
      </c>
      <c r="E16" s="236" t="s">
        <v>462</v>
      </c>
      <c r="F16" s="644" t="s">
        <v>544</v>
      </c>
      <c r="G16" s="236" t="s">
        <v>461</v>
      </c>
      <c r="H16" s="255"/>
      <c r="I16" s="251"/>
    </row>
    <row r="17" spans="1:9" ht="15.75">
      <c r="A17" s="60" t="s">
        <v>73</v>
      </c>
      <c r="B17" s="67" t="s">
        <v>25</v>
      </c>
      <c r="C17" s="136"/>
      <c r="D17" s="177"/>
      <c r="E17" s="177"/>
      <c r="F17" s="177"/>
      <c r="G17" s="177"/>
      <c r="H17" s="255"/>
      <c r="I17" s="251"/>
    </row>
    <row r="18" spans="1:69" ht="15.75">
      <c r="A18" s="70"/>
      <c r="B18" s="157" t="s">
        <v>0</v>
      </c>
      <c r="C18" s="103" t="s">
        <v>459</v>
      </c>
      <c r="D18" s="244">
        <v>37.438</v>
      </c>
      <c r="E18" s="712">
        <v>64.311</v>
      </c>
      <c r="F18" s="713">
        <v>64.35</v>
      </c>
      <c r="G18" s="712">
        <v>66.3</v>
      </c>
      <c r="H18" s="255"/>
      <c r="I18" s="251"/>
      <c r="BM18" s="17">
        <f>F18/E18*100</f>
        <v>100.06064281382653</v>
      </c>
      <c r="BN18" s="57">
        <f>E18-F18</f>
        <v>-0.03899999999998727</v>
      </c>
      <c r="BQ18" s="646">
        <v>66300</v>
      </c>
    </row>
    <row r="19" spans="1:69" ht="31.5">
      <c r="A19" s="70"/>
      <c r="B19" s="245" t="s">
        <v>1</v>
      </c>
      <c r="C19" s="103" t="s">
        <v>459</v>
      </c>
      <c r="D19" s="176">
        <f>D20+D21+D22</f>
        <v>35.92</v>
      </c>
      <c r="E19" s="712">
        <v>55.301</v>
      </c>
      <c r="F19" s="714">
        <f>F20+F21+F22</f>
        <v>55.32</v>
      </c>
      <c r="G19" s="712">
        <v>58.3</v>
      </c>
      <c r="H19" s="255"/>
      <c r="I19" s="251"/>
      <c r="BQ19" s="646">
        <v>58300</v>
      </c>
    </row>
    <row r="20" spans="1:69" s="20" customFormat="1" ht="15.75">
      <c r="A20" s="242"/>
      <c r="B20" s="246" t="s">
        <v>315</v>
      </c>
      <c r="C20" s="103" t="s">
        <v>459</v>
      </c>
      <c r="D20" s="247">
        <v>23.914</v>
      </c>
      <c r="E20" s="712">
        <v>32.649</v>
      </c>
      <c r="F20" s="715">
        <v>32.72</v>
      </c>
      <c r="G20" s="712">
        <v>32</v>
      </c>
      <c r="H20" s="255"/>
      <c r="I20" s="251"/>
      <c r="BQ20" s="646">
        <v>32000</v>
      </c>
    </row>
    <row r="21" spans="1:69" s="20" customFormat="1" ht="15.75">
      <c r="A21" s="242"/>
      <c r="B21" s="246" t="s">
        <v>159</v>
      </c>
      <c r="C21" s="103" t="s">
        <v>459</v>
      </c>
      <c r="D21" s="247">
        <v>3.992</v>
      </c>
      <c r="E21" s="712">
        <v>9.586</v>
      </c>
      <c r="F21" s="715">
        <v>9.465</v>
      </c>
      <c r="G21" s="712">
        <v>9.7</v>
      </c>
      <c r="H21" s="255"/>
      <c r="I21" s="251"/>
      <c r="BQ21" s="646">
        <v>9700</v>
      </c>
    </row>
    <row r="22" spans="1:69" s="20" customFormat="1" ht="15.75">
      <c r="A22" s="242"/>
      <c r="B22" s="246" t="s">
        <v>160</v>
      </c>
      <c r="C22" s="103" t="s">
        <v>459</v>
      </c>
      <c r="D22" s="247">
        <v>8.014</v>
      </c>
      <c r="E22" s="712">
        <v>13.006</v>
      </c>
      <c r="F22" s="715">
        <v>13.135</v>
      </c>
      <c r="G22" s="712">
        <f>G19-G20-G21</f>
        <v>16.599999999999998</v>
      </c>
      <c r="H22" s="255"/>
      <c r="I22" s="251"/>
      <c r="BQ22" s="646">
        <v>16600</v>
      </c>
    </row>
    <row r="23" spans="1:69" s="20" customFormat="1" ht="31.5">
      <c r="A23" s="242"/>
      <c r="B23" s="246" t="s">
        <v>2</v>
      </c>
      <c r="C23" s="161" t="s">
        <v>54</v>
      </c>
      <c r="D23" s="248">
        <f>D24+D25+D26</f>
        <v>100</v>
      </c>
      <c r="E23" s="427">
        <v>100</v>
      </c>
      <c r="F23" s="648">
        <v>100</v>
      </c>
      <c r="G23" s="427">
        <v>100</v>
      </c>
      <c r="H23" s="255"/>
      <c r="I23" s="251"/>
      <c r="BQ23" s="646">
        <v>100</v>
      </c>
    </row>
    <row r="24" spans="1:69" s="20" customFormat="1" ht="31.5">
      <c r="A24" s="242"/>
      <c r="B24" s="246" t="s">
        <v>161</v>
      </c>
      <c r="C24" s="161" t="s">
        <v>54</v>
      </c>
      <c r="D24" s="249">
        <f>D20/D19*100</f>
        <v>66.57572383073497</v>
      </c>
      <c r="E24" s="427">
        <f>(E20/E19)*100</f>
        <v>59.038715393935014</v>
      </c>
      <c r="F24" s="648">
        <v>59.038715393935014</v>
      </c>
      <c r="G24" s="427">
        <f>G20/G19*100</f>
        <v>54.8885077186964</v>
      </c>
      <c r="H24" s="255"/>
      <c r="I24" s="251"/>
      <c r="BQ24" s="646">
        <v>54.8885077186964</v>
      </c>
    </row>
    <row r="25" spans="1:69" s="20" customFormat="1" ht="15.75">
      <c r="A25" s="242"/>
      <c r="B25" s="246" t="s">
        <v>162</v>
      </c>
      <c r="C25" s="161" t="s">
        <v>54</v>
      </c>
      <c r="D25" s="249">
        <f>D21/D19*100</f>
        <v>11.113585746102448</v>
      </c>
      <c r="E25" s="427">
        <f>(E21/E19)*100</f>
        <v>17.334225420878465</v>
      </c>
      <c r="F25" s="648">
        <v>17.334225420878465</v>
      </c>
      <c r="G25" s="427">
        <f>G21/G19*100</f>
        <v>16.638078902229843</v>
      </c>
      <c r="H25" s="255"/>
      <c r="I25" s="251"/>
      <c r="BQ25" s="646">
        <v>16.638078902229847</v>
      </c>
    </row>
    <row r="26" spans="1:69" s="20" customFormat="1" ht="15.75">
      <c r="A26" s="242"/>
      <c r="B26" s="246" t="s">
        <v>163</v>
      </c>
      <c r="C26" s="161" t="s">
        <v>54</v>
      </c>
      <c r="D26" s="249">
        <f>D22/D19*100</f>
        <v>22.31069042316258</v>
      </c>
      <c r="E26" s="427">
        <f>(E22/E19)*100</f>
        <v>23.518562051319144</v>
      </c>
      <c r="F26" s="648">
        <v>23.518562051319144</v>
      </c>
      <c r="G26" s="427">
        <f>G22/G19*100</f>
        <v>28.473413379073754</v>
      </c>
      <c r="H26" s="255"/>
      <c r="I26" s="251"/>
      <c r="BQ26" s="646">
        <v>28.473413379073758</v>
      </c>
    </row>
    <row r="27" spans="1:69" ht="15.75">
      <c r="A27" s="70"/>
      <c r="B27" s="157" t="s">
        <v>40</v>
      </c>
      <c r="C27" s="250" t="s">
        <v>13</v>
      </c>
      <c r="D27" s="240">
        <v>2800</v>
      </c>
      <c r="E27" s="432">
        <v>2500</v>
      </c>
      <c r="F27" s="645">
        <v>2714</v>
      </c>
      <c r="G27" s="432">
        <v>2500</v>
      </c>
      <c r="H27" s="255"/>
      <c r="I27" s="251"/>
      <c r="BM27" s="17">
        <f>F27/E27*100</f>
        <v>108.55999999999999</v>
      </c>
      <c r="BQ27" s="649">
        <v>2550</v>
      </c>
    </row>
    <row r="28" spans="1:69" s="20" customFormat="1" ht="15.75">
      <c r="A28" s="242"/>
      <c r="B28" s="252" t="s">
        <v>164</v>
      </c>
      <c r="C28" s="253" t="s">
        <v>13</v>
      </c>
      <c r="D28" s="716">
        <v>2650</v>
      </c>
      <c r="E28" s="431">
        <f>E27*52%</f>
        <v>1300</v>
      </c>
      <c r="F28" s="647">
        <v>1350</v>
      </c>
      <c r="G28" s="431">
        <v>1320</v>
      </c>
      <c r="H28" s="255"/>
      <c r="I28" s="251"/>
      <c r="BQ28" s="650">
        <v>1320</v>
      </c>
    </row>
    <row r="29" spans="1:69" s="20" customFormat="1" ht="34.5" customHeight="1">
      <c r="A29" s="161"/>
      <c r="B29" s="256" t="s">
        <v>385</v>
      </c>
      <c r="C29" s="253" t="s">
        <v>13</v>
      </c>
      <c r="D29" s="254">
        <v>150</v>
      </c>
      <c r="E29" s="427">
        <v>200</v>
      </c>
      <c r="F29" s="647">
        <v>37</v>
      </c>
      <c r="G29" s="427">
        <v>100</v>
      </c>
      <c r="H29" s="255"/>
      <c r="I29" s="251"/>
      <c r="BQ29" s="646">
        <v>200</v>
      </c>
    </row>
    <row r="30" spans="1:69" ht="31.5">
      <c r="A30" s="70"/>
      <c r="B30" s="245" t="s">
        <v>3</v>
      </c>
      <c r="C30" s="136" t="s">
        <v>54</v>
      </c>
      <c r="D30" s="257">
        <v>40</v>
      </c>
      <c r="E30" s="427">
        <v>42</v>
      </c>
      <c r="F30" s="644">
        <v>42</v>
      </c>
      <c r="G30" s="427">
        <v>43</v>
      </c>
      <c r="H30" s="255"/>
      <c r="I30" s="251"/>
      <c r="BQ30" s="646">
        <v>44</v>
      </c>
    </row>
    <row r="31" spans="1:69" s="20" customFormat="1" ht="15.75">
      <c r="A31" s="242"/>
      <c r="B31" s="258" t="s">
        <v>316</v>
      </c>
      <c r="C31" s="158" t="s">
        <v>54</v>
      </c>
      <c r="D31" s="257">
        <v>33</v>
      </c>
      <c r="E31" s="433">
        <v>36</v>
      </c>
      <c r="F31" s="644">
        <v>24</v>
      </c>
      <c r="G31" s="433">
        <v>39</v>
      </c>
      <c r="H31" s="255"/>
      <c r="I31" s="251"/>
      <c r="BQ31" s="651">
        <v>25</v>
      </c>
    </row>
    <row r="32" spans="1:69" ht="31.5">
      <c r="A32" s="70"/>
      <c r="B32" s="245" t="s">
        <v>499</v>
      </c>
      <c r="C32" s="136" t="s">
        <v>54</v>
      </c>
      <c r="D32" s="259"/>
      <c r="E32" s="434"/>
      <c r="F32" s="644"/>
      <c r="G32" s="434"/>
      <c r="H32" s="255"/>
      <c r="I32" s="251"/>
      <c r="BQ32" s="652"/>
    </row>
    <row r="33" spans="1:69" ht="31.5">
      <c r="A33" s="70"/>
      <c r="B33" s="245" t="s">
        <v>384</v>
      </c>
      <c r="C33" s="136" t="s">
        <v>54</v>
      </c>
      <c r="D33" s="257">
        <v>80</v>
      </c>
      <c r="E33" s="432">
        <v>85</v>
      </c>
      <c r="F33" s="644">
        <v>85</v>
      </c>
      <c r="G33" s="432">
        <v>85</v>
      </c>
      <c r="H33" s="255"/>
      <c r="I33" s="251"/>
      <c r="BQ33" s="649">
        <v>85</v>
      </c>
    </row>
    <row r="34" spans="1:69" ht="31.5">
      <c r="A34" s="70"/>
      <c r="B34" s="245" t="s">
        <v>4</v>
      </c>
      <c r="C34" s="260" t="s">
        <v>341</v>
      </c>
      <c r="D34" s="717">
        <v>15</v>
      </c>
      <c r="E34" s="427">
        <v>13</v>
      </c>
      <c r="F34" s="645">
        <v>13</v>
      </c>
      <c r="G34" s="427">
        <v>13</v>
      </c>
      <c r="H34" s="255"/>
      <c r="I34" s="251"/>
      <c r="BQ34" s="646">
        <v>13</v>
      </c>
    </row>
    <row r="35" spans="1:9" ht="15.75">
      <c r="A35" s="60" t="s">
        <v>80</v>
      </c>
      <c r="B35" s="67" t="s">
        <v>152</v>
      </c>
      <c r="C35" s="136"/>
      <c r="D35" s="177"/>
      <c r="E35" s="435"/>
      <c r="F35" s="436"/>
      <c r="G35" s="435"/>
      <c r="H35" s="429"/>
      <c r="I35" s="430"/>
    </row>
    <row r="36" spans="1:9" ht="15.75">
      <c r="A36" s="70"/>
      <c r="B36" s="262" t="s">
        <v>338</v>
      </c>
      <c r="C36" s="90" t="s">
        <v>35</v>
      </c>
      <c r="D36" s="240">
        <v>20314</v>
      </c>
      <c r="E36" s="428">
        <v>20654</v>
      </c>
      <c r="F36" s="645">
        <v>20739</v>
      </c>
      <c r="G36" s="653">
        <v>20939</v>
      </c>
      <c r="H36" s="429"/>
      <c r="I36" s="767" t="s">
        <v>541</v>
      </c>
    </row>
    <row r="37" spans="1:9" s="20" customFormat="1" ht="15.75">
      <c r="A37" s="242"/>
      <c r="B37" s="127" t="s">
        <v>153</v>
      </c>
      <c r="C37" s="90" t="s">
        <v>35</v>
      </c>
      <c r="D37" s="263">
        <v>6218</v>
      </c>
      <c r="E37" s="438">
        <v>3499</v>
      </c>
      <c r="F37" s="654">
        <v>5330</v>
      </c>
      <c r="G37" s="653">
        <v>4730</v>
      </c>
      <c r="H37" s="429"/>
      <c r="I37" s="768"/>
    </row>
    <row r="38" spans="1:9" ht="15.75">
      <c r="A38" s="70"/>
      <c r="B38" s="127" t="s">
        <v>155</v>
      </c>
      <c r="C38" s="90" t="s">
        <v>35</v>
      </c>
      <c r="D38" s="263">
        <v>680</v>
      </c>
      <c r="E38" s="438">
        <v>793</v>
      </c>
      <c r="F38" s="654">
        <v>812</v>
      </c>
      <c r="G38" s="655">
        <v>608</v>
      </c>
      <c r="H38" s="429"/>
      <c r="I38" s="768"/>
    </row>
    <row r="39" spans="1:9" ht="15.75">
      <c r="A39" s="70"/>
      <c r="B39" s="127" t="s">
        <v>83</v>
      </c>
      <c r="C39" s="90" t="s">
        <v>54</v>
      </c>
      <c r="D39" s="264">
        <v>30.61</v>
      </c>
      <c r="E39" s="441">
        <v>16.94</v>
      </c>
      <c r="F39" s="656">
        <v>25.7</v>
      </c>
      <c r="G39" s="473">
        <v>22.59</v>
      </c>
      <c r="H39" s="429"/>
      <c r="I39" s="768"/>
    </row>
    <row r="40" spans="1:9" ht="15.75">
      <c r="A40" s="70"/>
      <c r="B40" s="127" t="s">
        <v>154</v>
      </c>
      <c r="C40" s="90" t="s">
        <v>54</v>
      </c>
      <c r="D40" s="264">
        <v>5</v>
      </c>
      <c r="E40" s="442">
        <v>4</v>
      </c>
      <c r="F40" s="657">
        <v>4</v>
      </c>
      <c r="G40" s="473">
        <f>F39-G39</f>
        <v>3.1099999999999994</v>
      </c>
      <c r="H40" s="429"/>
      <c r="I40" s="768"/>
    </row>
    <row r="41" spans="1:9" s="20" customFormat="1" ht="31.5">
      <c r="A41" s="242"/>
      <c r="B41" s="265" t="s">
        <v>464</v>
      </c>
      <c r="C41" s="132" t="s">
        <v>54</v>
      </c>
      <c r="D41" s="264">
        <v>5</v>
      </c>
      <c r="E41" s="443">
        <v>5</v>
      </c>
      <c r="F41" s="658">
        <v>5</v>
      </c>
      <c r="G41" s="444">
        <v>4</v>
      </c>
      <c r="H41" s="429"/>
      <c r="I41" s="769"/>
    </row>
    <row r="42" spans="1:9" ht="31.5">
      <c r="A42" s="60" t="s">
        <v>85</v>
      </c>
      <c r="B42" s="107" t="s">
        <v>383</v>
      </c>
      <c r="C42" s="136"/>
      <c r="D42" s="177"/>
      <c r="E42" s="442"/>
      <c r="F42" s="436"/>
      <c r="G42" s="442"/>
      <c r="H42" s="429"/>
      <c r="I42" s="430"/>
    </row>
    <row r="43" spans="1:9" s="13" customFormat="1" ht="15.75">
      <c r="A43" s="163"/>
      <c r="B43" s="262" t="s">
        <v>337</v>
      </c>
      <c r="C43" s="56" t="s">
        <v>341</v>
      </c>
      <c r="D43" s="266">
        <v>23</v>
      </c>
      <c r="E43" s="445">
        <v>17</v>
      </c>
      <c r="F43" s="635">
        <v>17</v>
      </c>
      <c r="G43" s="445">
        <v>17</v>
      </c>
      <c r="H43" s="429"/>
      <c r="I43" s="430"/>
    </row>
    <row r="44" spans="1:9" s="22" customFormat="1" ht="31.5">
      <c r="A44" s="159"/>
      <c r="B44" s="265" t="s">
        <v>165</v>
      </c>
      <c r="C44" s="267" t="s">
        <v>36</v>
      </c>
      <c r="D44" s="268">
        <v>15</v>
      </c>
      <c r="E44" s="446">
        <v>15</v>
      </c>
      <c r="F44" s="636">
        <v>14</v>
      </c>
      <c r="G44" s="446">
        <v>14</v>
      </c>
      <c r="H44" s="429"/>
      <c r="I44" s="430"/>
    </row>
    <row r="45" spans="1:9" ht="15.75">
      <c r="A45" s="70"/>
      <c r="B45" s="127" t="s">
        <v>318</v>
      </c>
      <c r="C45" s="90" t="s">
        <v>36</v>
      </c>
      <c r="D45" s="266">
        <v>23</v>
      </c>
      <c r="E45" s="447">
        <v>17</v>
      </c>
      <c r="F45" s="637">
        <v>17</v>
      </c>
      <c r="G45" s="447">
        <v>17</v>
      </c>
      <c r="H45" s="429"/>
      <c r="I45" s="430"/>
    </row>
    <row r="46" spans="1:9" ht="15.75">
      <c r="A46" s="70"/>
      <c r="B46" s="127" t="s">
        <v>317</v>
      </c>
      <c r="C46" s="136" t="s">
        <v>54</v>
      </c>
      <c r="D46" s="269">
        <v>100</v>
      </c>
      <c r="E46" s="448">
        <v>100</v>
      </c>
      <c r="F46" s="638">
        <v>100</v>
      </c>
      <c r="G46" s="448">
        <v>100</v>
      </c>
      <c r="H46" s="429"/>
      <c r="I46" s="430"/>
    </row>
    <row r="47" spans="1:9" ht="15.75">
      <c r="A47" s="70"/>
      <c r="B47" s="127" t="s">
        <v>319</v>
      </c>
      <c r="C47" s="56" t="s">
        <v>341</v>
      </c>
      <c r="D47" s="266">
        <v>23</v>
      </c>
      <c r="E47" s="447">
        <v>17</v>
      </c>
      <c r="F47" s="637">
        <v>17</v>
      </c>
      <c r="G47" s="447">
        <v>17</v>
      </c>
      <c r="H47" s="429"/>
      <c r="I47" s="430"/>
    </row>
    <row r="48" spans="1:9" ht="15.75">
      <c r="A48" s="70"/>
      <c r="B48" s="127" t="s">
        <v>320</v>
      </c>
      <c r="C48" s="136" t="s">
        <v>54</v>
      </c>
      <c r="D48" s="269">
        <v>100</v>
      </c>
      <c r="E48" s="448">
        <v>100</v>
      </c>
      <c r="F48" s="638">
        <v>100</v>
      </c>
      <c r="G48" s="448">
        <v>100</v>
      </c>
      <c r="H48" s="429"/>
      <c r="I48" s="430"/>
    </row>
    <row r="49" spans="1:9" ht="15.75">
      <c r="A49" s="70"/>
      <c r="B49" s="127" t="s">
        <v>321</v>
      </c>
      <c r="C49" s="56" t="s">
        <v>341</v>
      </c>
      <c r="D49" s="269">
        <v>18</v>
      </c>
      <c r="E49" s="448">
        <v>17</v>
      </c>
      <c r="F49" s="638">
        <v>17</v>
      </c>
      <c r="G49" s="448">
        <v>17</v>
      </c>
      <c r="H49" s="429"/>
      <c r="I49" s="430"/>
    </row>
    <row r="50" spans="1:9" ht="15.75">
      <c r="A50" s="70"/>
      <c r="B50" s="127" t="s">
        <v>322</v>
      </c>
      <c r="C50" s="136" t="s">
        <v>54</v>
      </c>
      <c r="D50" s="270">
        <v>78.26</v>
      </c>
      <c r="E50" s="449">
        <v>100</v>
      </c>
      <c r="F50" s="639">
        <v>100</v>
      </c>
      <c r="G50" s="449">
        <v>100</v>
      </c>
      <c r="H50" s="429"/>
      <c r="I50" s="430"/>
    </row>
    <row r="51" spans="1:9" ht="15.75">
      <c r="A51" s="70"/>
      <c r="B51" s="127" t="s">
        <v>323</v>
      </c>
      <c r="C51" s="56" t="s">
        <v>341</v>
      </c>
      <c r="D51" s="269">
        <v>15</v>
      </c>
      <c r="E51" s="448">
        <v>17</v>
      </c>
      <c r="F51" s="638">
        <v>17</v>
      </c>
      <c r="G51" s="448">
        <v>17</v>
      </c>
      <c r="H51" s="429"/>
      <c r="I51" s="430"/>
    </row>
    <row r="52" spans="1:9" ht="15.75">
      <c r="A52" s="70"/>
      <c r="B52" s="127" t="s">
        <v>324</v>
      </c>
      <c r="C52" s="56" t="s">
        <v>341</v>
      </c>
      <c r="D52" s="266">
        <v>23</v>
      </c>
      <c r="E52" s="445">
        <v>17</v>
      </c>
      <c r="F52" s="635">
        <v>17</v>
      </c>
      <c r="G52" s="445">
        <v>17</v>
      </c>
      <c r="H52" s="429"/>
      <c r="I52" s="430"/>
    </row>
    <row r="53" spans="1:9" ht="15.75">
      <c r="A53" s="70"/>
      <c r="B53" s="127" t="s">
        <v>325</v>
      </c>
      <c r="C53" s="136" t="s">
        <v>54</v>
      </c>
      <c r="D53" s="271">
        <v>100</v>
      </c>
      <c r="E53" s="450">
        <v>100</v>
      </c>
      <c r="F53" s="640">
        <v>100</v>
      </c>
      <c r="G53" s="450">
        <v>100</v>
      </c>
      <c r="H53" s="429"/>
      <c r="I53" s="430"/>
    </row>
    <row r="54" spans="1:9" ht="15.75">
      <c r="A54" s="70"/>
      <c r="B54" s="127" t="s">
        <v>326</v>
      </c>
      <c r="C54" s="56" t="s">
        <v>341</v>
      </c>
      <c r="D54" s="269">
        <v>7</v>
      </c>
      <c r="E54" s="448">
        <v>8</v>
      </c>
      <c r="F54" s="638">
        <v>8</v>
      </c>
      <c r="G54" s="448">
        <v>8</v>
      </c>
      <c r="H54" s="429"/>
      <c r="I54" s="430"/>
    </row>
    <row r="55" spans="1:9" ht="15.75">
      <c r="A55" s="60" t="s">
        <v>86</v>
      </c>
      <c r="B55" s="67" t="s">
        <v>26</v>
      </c>
      <c r="C55" s="136"/>
      <c r="D55" s="177"/>
      <c r="E55" s="436"/>
      <c r="F55" s="436"/>
      <c r="G55" s="436"/>
      <c r="H55" s="429"/>
      <c r="I55" s="430"/>
    </row>
    <row r="56" spans="1:9" ht="47.25">
      <c r="A56" s="70"/>
      <c r="B56" s="245" t="s">
        <v>500</v>
      </c>
      <c r="C56" s="250" t="s">
        <v>38</v>
      </c>
      <c r="D56" s="177">
        <v>18</v>
      </c>
      <c r="E56" s="451">
        <v>18</v>
      </c>
      <c r="F56" s="659">
        <v>18</v>
      </c>
      <c r="G56" s="451">
        <v>18</v>
      </c>
      <c r="H56" s="429"/>
      <c r="I56" s="430"/>
    </row>
    <row r="57" spans="1:9" ht="15.75">
      <c r="A57" s="70"/>
      <c r="B57" s="246" t="s">
        <v>51</v>
      </c>
      <c r="C57" s="250"/>
      <c r="D57" s="177"/>
      <c r="E57" s="451"/>
      <c r="F57" s="659"/>
      <c r="G57" s="451"/>
      <c r="H57" s="429"/>
      <c r="I57" s="430"/>
    </row>
    <row r="58" spans="1:9" s="20" customFormat="1" ht="31.5">
      <c r="A58" s="242"/>
      <c r="B58" s="272" t="s">
        <v>327</v>
      </c>
      <c r="C58" s="253" t="s">
        <v>38</v>
      </c>
      <c r="D58" s="273">
        <v>9</v>
      </c>
      <c r="E58" s="452">
        <v>18</v>
      </c>
      <c r="F58" s="660">
        <v>15</v>
      </c>
      <c r="G58" s="452">
        <v>18</v>
      </c>
      <c r="H58" s="429"/>
      <c r="I58" s="430"/>
    </row>
    <row r="59" spans="1:9" s="20" customFormat="1" ht="31.5">
      <c r="A59" s="242"/>
      <c r="B59" s="246" t="s">
        <v>328</v>
      </c>
      <c r="C59" s="253" t="s">
        <v>38</v>
      </c>
      <c r="D59" s="273">
        <v>0</v>
      </c>
      <c r="E59" s="453">
        <v>0</v>
      </c>
      <c r="F59" s="661" t="s">
        <v>72</v>
      </c>
      <c r="G59" s="453">
        <v>0</v>
      </c>
      <c r="H59" s="429"/>
      <c r="I59" s="430"/>
    </row>
    <row r="60" spans="1:9" ht="15.75">
      <c r="A60" s="70"/>
      <c r="B60" s="157" t="s">
        <v>330</v>
      </c>
      <c r="C60" s="250" t="s">
        <v>39</v>
      </c>
      <c r="D60" s="251">
        <v>8</v>
      </c>
      <c r="E60" s="454">
        <v>9</v>
      </c>
      <c r="F60" s="662">
        <v>9</v>
      </c>
      <c r="G60" s="454">
        <v>9.5</v>
      </c>
      <c r="H60" s="429"/>
      <c r="I60" s="430"/>
    </row>
    <row r="61" spans="1:9" ht="15.75">
      <c r="A61" s="70"/>
      <c r="B61" s="157" t="s">
        <v>166</v>
      </c>
      <c r="C61" s="250" t="s">
        <v>167</v>
      </c>
      <c r="D61" s="251">
        <v>0.45</v>
      </c>
      <c r="E61" s="454">
        <v>0.45</v>
      </c>
      <c r="F61" s="662">
        <v>0.5</v>
      </c>
      <c r="G61" s="455">
        <v>0.55</v>
      </c>
      <c r="H61" s="429"/>
      <c r="I61" s="430"/>
    </row>
    <row r="62" spans="1:9" ht="15.75">
      <c r="A62" s="70"/>
      <c r="B62" s="157" t="s">
        <v>329</v>
      </c>
      <c r="C62" s="136" t="s">
        <v>54</v>
      </c>
      <c r="D62" s="251">
        <v>91.3</v>
      </c>
      <c r="E62" s="456">
        <v>100</v>
      </c>
      <c r="F62" s="663">
        <v>100</v>
      </c>
      <c r="G62" s="456">
        <v>100</v>
      </c>
      <c r="H62" s="429"/>
      <c r="I62" s="430"/>
    </row>
    <row r="63" spans="1:9" s="20" customFormat="1" ht="15.75">
      <c r="A63" s="242"/>
      <c r="B63" s="252" t="s">
        <v>168</v>
      </c>
      <c r="C63" s="161" t="s">
        <v>54</v>
      </c>
      <c r="D63" s="274">
        <v>91.3</v>
      </c>
      <c r="E63" s="456">
        <v>100</v>
      </c>
      <c r="F63" s="663">
        <v>100</v>
      </c>
      <c r="G63" s="456">
        <v>100</v>
      </c>
      <c r="H63" s="429"/>
      <c r="I63" s="430"/>
    </row>
    <row r="64" spans="1:9" ht="31.5">
      <c r="A64" s="70"/>
      <c r="B64" s="275" t="s">
        <v>169</v>
      </c>
      <c r="C64" s="260" t="s">
        <v>170</v>
      </c>
      <c r="D64" s="177" t="s">
        <v>339</v>
      </c>
      <c r="E64" s="436" t="s">
        <v>339</v>
      </c>
      <c r="F64" s="664" t="s">
        <v>503</v>
      </c>
      <c r="G64" s="436" t="s">
        <v>503</v>
      </c>
      <c r="H64" s="429"/>
      <c r="I64" s="430"/>
    </row>
    <row r="65" spans="1:9" ht="15.75">
      <c r="A65" s="70"/>
      <c r="B65" s="276" t="s">
        <v>331</v>
      </c>
      <c r="C65" s="277" t="s">
        <v>6</v>
      </c>
      <c r="D65" s="177" t="s">
        <v>340</v>
      </c>
      <c r="E65" s="436" t="s">
        <v>447</v>
      </c>
      <c r="F65" s="664" t="s">
        <v>447</v>
      </c>
      <c r="G65" s="436" t="s">
        <v>447</v>
      </c>
      <c r="H65" s="429"/>
      <c r="I65" s="430"/>
    </row>
    <row r="66" spans="1:9" ht="15.75">
      <c r="A66" s="70"/>
      <c r="B66" s="276" t="s">
        <v>332</v>
      </c>
      <c r="C66" s="277" t="s">
        <v>6</v>
      </c>
      <c r="D66" s="177" t="s">
        <v>448</v>
      </c>
      <c r="E66" s="436" t="s">
        <v>430</v>
      </c>
      <c r="F66" s="664" t="s">
        <v>430</v>
      </c>
      <c r="G66" s="436" t="s">
        <v>430</v>
      </c>
      <c r="H66" s="429"/>
      <c r="I66" s="430"/>
    </row>
    <row r="67" spans="1:9" ht="15.75">
      <c r="A67" s="70"/>
      <c r="B67" s="276" t="s">
        <v>333</v>
      </c>
      <c r="C67" s="136" t="s">
        <v>54</v>
      </c>
      <c r="D67" s="177">
        <v>17</v>
      </c>
      <c r="E67" s="457">
        <v>14.5</v>
      </c>
      <c r="F67" s="665">
        <v>14</v>
      </c>
      <c r="G67" s="457">
        <v>14</v>
      </c>
      <c r="H67" s="429"/>
      <c r="I67" s="430"/>
    </row>
    <row r="68" spans="1:9" ht="31.5">
      <c r="A68" s="70"/>
      <c r="B68" s="245" t="s">
        <v>548</v>
      </c>
      <c r="C68" s="136" t="s">
        <v>341</v>
      </c>
      <c r="D68" s="269">
        <v>17</v>
      </c>
      <c r="E68" s="448">
        <v>17</v>
      </c>
      <c r="F68" s="628">
        <v>17</v>
      </c>
      <c r="G68" s="448">
        <v>17</v>
      </c>
      <c r="H68" s="429"/>
      <c r="I68" s="430"/>
    </row>
    <row r="69" spans="1:10" ht="31.5">
      <c r="A69" s="70"/>
      <c r="B69" s="245" t="s">
        <v>382</v>
      </c>
      <c r="C69" s="136" t="s">
        <v>54</v>
      </c>
      <c r="D69" s="305">
        <v>100</v>
      </c>
      <c r="E69" s="440">
        <v>100</v>
      </c>
      <c r="F69" s="718">
        <v>100</v>
      </c>
      <c r="G69" s="440">
        <v>100</v>
      </c>
      <c r="H69" s="429"/>
      <c r="I69" s="430"/>
      <c r="J69" s="58"/>
    </row>
    <row r="70" spans="1:9" ht="15.75">
      <c r="A70" s="70"/>
      <c r="B70" s="245" t="s">
        <v>171</v>
      </c>
      <c r="C70" s="260" t="s">
        <v>54</v>
      </c>
      <c r="D70" s="177">
        <v>97</v>
      </c>
      <c r="E70" s="457">
        <v>99.9</v>
      </c>
      <c r="F70" s="665">
        <v>99.9</v>
      </c>
      <c r="G70" s="457">
        <v>99.9</v>
      </c>
      <c r="H70" s="429"/>
      <c r="I70" s="430"/>
    </row>
    <row r="71" spans="1:9" ht="15.75">
      <c r="A71" s="70"/>
      <c r="B71" s="245" t="s">
        <v>522</v>
      </c>
      <c r="C71" s="260" t="s">
        <v>13</v>
      </c>
      <c r="D71" s="177"/>
      <c r="E71" s="439">
        <v>4856</v>
      </c>
      <c r="F71" s="439">
        <v>4856</v>
      </c>
      <c r="G71" s="439">
        <v>4856</v>
      </c>
      <c r="H71" s="429"/>
      <c r="I71" s="430"/>
    </row>
    <row r="72" spans="1:9" ht="15.75">
      <c r="A72" s="70"/>
      <c r="B72" s="245" t="s">
        <v>523</v>
      </c>
      <c r="C72" s="260" t="s">
        <v>13</v>
      </c>
      <c r="D72" s="177"/>
      <c r="E72" s="439">
        <v>1703</v>
      </c>
      <c r="F72" s="439">
        <v>1703</v>
      </c>
      <c r="G72" s="439">
        <v>1703</v>
      </c>
      <c r="H72" s="429"/>
      <c r="I72" s="430"/>
    </row>
    <row r="73" spans="1:9" ht="15.75">
      <c r="A73" s="60" t="s">
        <v>87</v>
      </c>
      <c r="B73" s="67" t="s">
        <v>27</v>
      </c>
      <c r="C73" s="136"/>
      <c r="D73" s="177"/>
      <c r="E73" s="436"/>
      <c r="F73" s="436"/>
      <c r="G73" s="436"/>
      <c r="H73" s="429"/>
      <c r="I73" s="430"/>
    </row>
    <row r="74" spans="1:9" ht="31.5">
      <c r="A74" s="70"/>
      <c r="B74" s="278" t="s">
        <v>156</v>
      </c>
      <c r="C74" s="90" t="s">
        <v>341</v>
      </c>
      <c r="D74" s="269">
        <v>14</v>
      </c>
      <c r="E74" s="448">
        <v>17</v>
      </c>
      <c r="F74" s="629">
        <v>17</v>
      </c>
      <c r="G74" s="448">
        <v>17</v>
      </c>
      <c r="H74" s="429"/>
      <c r="I74" s="430"/>
    </row>
    <row r="75" spans="1:9" ht="15.75">
      <c r="A75" s="70"/>
      <c r="B75" s="278" t="s">
        <v>172</v>
      </c>
      <c r="C75" s="90" t="s">
        <v>114</v>
      </c>
      <c r="D75" s="269">
        <v>1545</v>
      </c>
      <c r="E75" s="445">
        <v>1931</v>
      </c>
      <c r="F75" s="630">
        <v>1945</v>
      </c>
      <c r="G75" s="445">
        <v>1931</v>
      </c>
      <c r="H75" s="429"/>
      <c r="I75" s="430"/>
    </row>
    <row r="76" spans="1:9" ht="15.75">
      <c r="A76" s="70"/>
      <c r="B76" s="127" t="s">
        <v>45</v>
      </c>
      <c r="C76" s="90" t="s">
        <v>35</v>
      </c>
      <c r="D76" s="269">
        <v>18987</v>
      </c>
      <c r="E76" s="269">
        <v>19366</v>
      </c>
      <c r="F76" s="269">
        <v>19366</v>
      </c>
      <c r="G76" s="269">
        <v>19732</v>
      </c>
      <c r="H76" s="429"/>
      <c r="I76" s="430"/>
    </row>
    <row r="77" spans="1:9" ht="15.75">
      <c r="A77" s="70"/>
      <c r="B77" s="127" t="s">
        <v>46</v>
      </c>
      <c r="C77" s="136" t="s">
        <v>54</v>
      </c>
      <c r="D77" s="241">
        <v>100</v>
      </c>
      <c r="E77" s="241">
        <v>100</v>
      </c>
      <c r="F77" s="241">
        <v>100</v>
      </c>
      <c r="G77" s="241">
        <v>100</v>
      </c>
      <c r="H77" s="429"/>
      <c r="I77" s="430"/>
    </row>
    <row r="78" spans="1:9" ht="15.75">
      <c r="A78" s="70"/>
      <c r="B78" s="127" t="s">
        <v>47</v>
      </c>
      <c r="C78" s="90" t="s">
        <v>35</v>
      </c>
      <c r="D78" s="269">
        <v>18987</v>
      </c>
      <c r="E78" s="269">
        <v>19366</v>
      </c>
      <c r="F78" s="269">
        <v>19366</v>
      </c>
      <c r="G78" s="269">
        <v>19732</v>
      </c>
      <c r="H78" s="429"/>
      <c r="I78" s="430"/>
    </row>
    <row r="79" spans="1:9" ht="15.75">
      <c r="A79" s="70"/>
      <c r="B79" s="127" t="s">
        <v>48</v>
      </c>
      <c r="C79" s="136" t="s">
        <v>54</v>
      </c>
      <c r="D79" s="241">
        <v>100</v>
      </c>
      <c r="E79" s="445">
        <v>100</v>
      </c>
      <c r="F79" s="631">
        <v>100</v>
      </c>
      <c r="G79" s="457">
        <v>100</v>
      </c>
      <c r="H79" s="429"/>
      <c r="I79" s="430"/>
    </row>
    <row r="80" spans="1:69" ht="31.5">
      <c r="A80" s="70"/>
      <c r="B80" s="279" t="s">
        <v>547</v>
      </c>
      <c r="C80" s="136" t="s">
        <v>54</v>
      </c>
      <c r="D80" s="177">
        <v>65.1</v>
      </c>
      <c r="E80" s="457">
        <v>70</v>
      </c>
      <c r="F80" s="631">
        <v>87.1</v>
      </c>
      <c r="G80" s="457">
        <v>70</v>
      </c>
      <c r="H80" s="429"/>
      <c r="I80" s="430"/>
      <c r="BL80" s="17">
        <f>F80/E80*100</f>
        <v>124.42857142857142</v>
      </c>
      <c r="BQ80" s="301"/>
    </row>
    <row r="81" spans="1:64" ht="31.5">
      <c r="A81" s="70"/>
      <c r="B81" s="279" t="s">
        <v>502</v>
      </c>
      <c r="C81" s="136" t="s">
        <v>54</v>
      </c>
      <c r="D81" s="177">
        <v>88.6</v>
      </c>
      <c r="E81" s="457">
        <v>90</v>
      </c>
      <c r="F81" s="631">
        <v>91.1</v>
      </c>
      <c r="G81" s="428">
        <v>92</v>
      </c>
      <c r="H81" s="429"/>
      <c r="I81" s="430"/>
      <c r="BL81" s="17">
        <f>F81/E81*100</f>
        <v>101.22222222222221</v>
      </c>
    </row>
    <row r="82" spans="1:9" ht="31.5">
      <c r="A82" s="70"/>
      <c r="B82" s="279" t="s">
        <v>524</v>
      </c>
      <c r="C82" s="136" t="s">
        <v>54</v>
      </c>
      <c r="D82" s="177">
        <v>89</v>
      </c>
      <c r="E82" s="457">
        <v>90</v>
      </c>
      <c r="F82" s="631">
        <v>91</v>
      </c>
      <c r="G82" s="428">
        <v>91</v>
      </c>
      <c r="H82" s="429"/>
      <c r="I82" s="430"/>
    </row>
    <row r="83" spans="1:9" ht="47.25">
      <c r="A83" s="70"/>
      <c r="B83" s="279" t="s">
        <v>501</v>
      </c>
      <c r="C83" s="136" t="s">
        <v>54</v>
      </c>
      <c r="D83" s="177">
        <v>100</v>
      </c>
      <c r="E83" s="457">
        <v>100</v>
      </c>
      <c r="F83" s="631">
        <v>100</v>
      </c>
      <c r="G83" s="436">
        <v>100</v>
      </c>
      <c r="H83" s="429"/>
      <c r="I83" s="430"/>
    </row>
    <row r="84" spans="1:9" ht="15.75">
      <c r="A84" s="60" t="s">
        <v>88</v>
      </c>
      <c r="B84" s="67" t="s">
        <v>372</v>
      </c>
      <c r="C84" s="136"/>
      <c r="D84" s="280"/>
      <c r="E84" s="431"/>
      <c r="F84" s="632"/>
      <c r="G84" s="431"/>
      <c r="H84" s="429"/>
      <c r="I84" s="430"/>
    </row>
    <row r="85" spans="1:69" ht="15.75">
      <c r="A85" s="70"/>
      <c r="B85" s="278" t="s">
        <v>173</v>
      </c>
      <c r="C85" s="281" t="s">
        <v>174</v>
      </c>
      <c r="D85" s="306">
        <v>86000</v>
      </c>
      <c r="E85" s="437">
        <v>700000</v>
      </c>
      <c r="F85" s="633">
        <v>200000</v>
      </c>
      <c r="G85" s="437">
        <f>F85</f>
        <v>200000</v>
      </c>
      <c r="H85" s="429"/>
      <c r="I85" s="430"/>
      <c r="J85" s="306"/>
      <c r="K85" s="306"/>
      <c r="L85" s="308" t="e">
        <f>#REF!/#REF!*100</f>
        <v>#REF!</v>
      </c>
      <c r="M85" s="309" t="e">
        <f>#REF!/E85*100</f>
        <v>#REF!</v>
      </c>
      <c r="N85" s="309" t="e">
        <f>F85/#REF!*100</f>
        <v>#REF!</v>
      </c>
      <c r="BQ85" s="302" t="e">
        <f>#REF!-7670</f>
        <v>#REF!</v>
      </c>
    </row>
    <row r="86" spans="1:9" s="20" customFormat="1" ht="15.75">
      <c r="A86" s="242"/>
      <c r="B86" s="282" t="s">
        <v>175</v>
      </c>
      <c r="C86" s="283" t="s">
        <v>174</v>
      </c>
      <c r="D86" s="248"/>
      <c r="E86" s="427"/>
      <c r="F86" s="719">
        <v>200000</v>
      </c>
      <c r="G86" s="427"/>
      <c r="H86" s="429"/>
      <c r="I86" s="430"/>
    </row>
    <row r="87" spans="1:9" s="20" customFormat="1" ht="15.75">
      <c r="A87" s="242"/>
      <c r="B87" s="282" t="s">
        <v>176</v>
      </c>
      <c r="C87" s="283" t="s">
        <v>174</v>
      </c>
      <c r="D87" s="248"/>
      <c r="E87" s="458"/>
      <c r="F87" s="634">
        <v>0</v>
      </c>
      <c r="G87" s="458"/>
      <c r="H87" s="429"/>
      <c r="I87" s="430"/>
    </row>
    <row r="88" spans="1:9" ht="15.75">
      <c r="A88" s="60" t="s">
        <v>123</v>
      </c>
      <c r="B88" s="67" t="s">
        <v>28</v>
      </c>
      <c r="C88" s="136"/>
      <c r="D88" s="177"/>
      <c r="E88" s="458"/>
      <c r="F88" s="458"/>
      <c r="G88" s="458"/>
      <c r="H88" s="429"/>
      <c r="I88" s="430"/>
    </row>
    <row r="89" spans="1:69" ht="15.75">
      <c r="A89" s="70"/>
      <c r="B89" s="262" t="s">
        <v>41</v>
      </c>
      <c r="C89" s="90" t="s">
        <v>37</v>
      </c>
      <c r="D89" s="241">
        <f>SUM(D90:D94)</f>
        <v>19022</v>
      </c>
      <c r="E89" s="427">
        <f>E90+E91+E92+E93+E94+E95</f>
        <v>22469</v>
      </c>
      <c r="F89" s="626">
        <f>F90+F91+F92+F93+F94+F95</f>
        <v>22333</v>
      </c>
      <c r="G89" s="427">
        <f>G90+G91+G92+G93+G94+G95</f>
        <v>22503</v>
      </c>
      <c r="H89" s="429"/>
      <c r="I89" s="430"/>
      <c r="BQ89" s="611">
        <f>BQ90+BQ91+BQ92+BQ93+BQ94+BQ95</f>
        <v>22329</v>
      </c>
    </row>
    <row r="90" spans="1:69" ht="15.75">
      <c r="A90" s="70"/>
      <c r="B90" s="127" t="s">
        <v>177</v>
      </c>
      <c r="C90" s="136" t="s">
        <v>178</v>
      </c>
      <c r="D90" s="284">
        <v>1260</v>
      </c>
      <c r="E90" s="458">
        <v>1114</v>
      </c>
      <c r="F90" s="626">
        <v>1205</v>
      </c>
      <c r="G90" s="458">
        <v>1114</v>
      </c>
      <c r="H90" s="429"/>
      <c r="I90" s="430"/>
      <c r="BQ90" s="611">
        <v>1114</v>
      </c>
    </row>
    <row r="91" spans="1:69" ht="15.75">
      <c r="A91" s="70"/>
      <c r="B91" s="127" t="s">
        <v>179</v>
      </c>
      <c r="C91" s="136" t="s">
        <v>178</v>
      </c>
      <c r="D91" s="284">
        <v>5300</v>
      </c>
      <c r="E91" s="458">
        <v>5098</v>
      </c>
      <c r="F91" s="626">
        <v>5133</v>
      </c>
      <c r="G91" s="458">
        <v>5272</v>
      </c>
      <c r="H91" s="429"/>
      <c r="I91" s="430"/>
      <c r="BQ91" s="611">
        <v>5098</v>
      </c>
    </row>
    <row r="92" spans="1:69" ht="15.75">
      <c r="A92" s="70"/>
      <c r="B92" s="127" t="s">
        <v>180</v>
      </c>
      <c r="C92" s="90" t="s">
        <v>37</v>
      </c>
      <c r="D92" s="284">
        <v>6344</v>
      </c>
      <c r="E92" s="458">
        <v>8651</v>
      </c>
      <c r="F92" s="625">
        <v>8614</v>
      </c>
      <c r="G92" s="458">
        <v>8651</v>
      </c>
      <c r="H92" s="429"/>
      <c r="I92" s="430"/>
      <c r="BQ92" s="610">
        <v>8651</v>
      </c>
    </row>
    <row r="93" spans="1:69" ht="15.75">
      <c r="A93" s="70"/>
      <c r="B93" s="127" t="s">
        <v>181</v>
      </c>
      <c r="C93" s="90" t="s">
        <v>37</v>
      </c>
      <c r="D93" s="284">
        <v>3770</v>
      </c>
      <c r="E93" s="458">
        <v>4630</v>
      </c>
      <c r="F93" s="624">
        <v>4552</v>
      </c>
      <c r="G93" s="458">
        <v>4630</v>
      </c>
      <c r="H93" s="429"/>
      <c r="I93" s="430"/>
      <c r="BQ93" s="609">
        <v>4630</v>
      </c>
    </row>
    <row r="94" spans="1:69" ht="15.75">
      <c r="A94" s="70"/>
      <c r="B94" s="127" t="s">
        <v>182</v>
      </c>
      <c r="C94" s="90" t="s">
        <v>37</v>
      </c>
      <c r="D94" s="284">
        <v>2348</v>
      </c>
      <c r="E94" s="428">
        <v>2402</v>
      </c>
      <c r="F94" s="624">
        <v>2279</v>
      </c>
      <c r="G94" s="428">
        <v>2301</v>
      </c>
      <c r="H94" s="429"/>
      <c r="I94" s="430"/>
      <c r="BQ94" s="608">
        <v>2301</v>
      </c>
    </row>
    <row r="95" spans="1:69" ht="15.75">
      <c r="A95" s="70"/>
      <c r="B95" s="127" t="s">
        <v>183</v>
      </c>
      <c r="C95" s="90" t="s">
        <v>13</v>
      </c>
      <c r="D95" s="284"/>
      <c r="E95" s="445">
        <v>574</v>
      </c>
      <c r="F95" s="623">
        <v>550</v>
      </c>
      <c r="G95" s="445">
        <v>535</v>
      </c>
      <c r="H95" s="429"/>
      <c r="I95" s="430"/>
      <c r="BQ95" s="607">
        <v>535</v>
      </c>
    </row>
    <row r="96" spans="1:69" ht="15.75">
      <c r="A96" s="70"/>
      <c r="B96" s="131" t="s">
        <v>184</v>
      </c>
      <c r="C96" s="132" t="s">
        <v>13</v>
      </c>
      <c r="D96" s="285"/>
      <c r="E96" s="445">
        <v>574</v>
      </c>
      <c r="F96" s="623">
        <v>550</v>
      </c>
      <c r="G96" s="445">
        <v>535</v>
      </c>
      <c r="H96" s="429"/>
      <c r="I96" s="430"/>
      <c r="BQ96" s="608">
        <v>535</v>
      </c>
    </row>
    <row r="97" spans="1:69" ht="15.75">
      <c r="A97" s="70"/>
      <c r="B97" s="127" t="s">
        <v>44</v>
      </c>
      <c r="C97" s="136" t="s">
        <v>54</v>
      </c>
      <c r="D97" s="286">
        <v>99.8</v>
      </c>
      <c r="E97" s="427">
        <v>100</v>
      </c>
      <c r="F97" s="628">
        <v>100</v>
      </c>
      <c r="G97" s="427">
        <v>100</v>
      </c>
      <c r="H97" s="429"/>
      <c r="I97" s="430"/>
      <c r="BQ97" s="610">
        <v>100</v>
      </c>
    </row>
    <row r="98" spans="1:69" ht="15.75">
      <c r="A98" s="70"/>
      <c r="B98" s="127" t="s">
        <v>81</v>
      </c>
      <c r="C98" s="136"/>
      <c r="D98" s="286"/>
      <c r="E98" s="459"/>
      <c r="F98" s="622"/>
      <c r="G98" s="459"/>
      <c r="H98" s="429"/>
      <c r="I98" s="430"/>
      <c r="BQ98" s="607"/>
    </row>
    <row r="99" spans="1:69" ht="15.75">
      <c r="A99" s="70"/>
      <c r="B99" s="262" t="s">
        <v>42</v>
      </c>
      <c r="C99" s="136" t="s">
        <v>54</v>
      </c>
      <c r="D99" s="286">
        <v>98.5</v>
      </c>
      <c r="E99" s="454">
        <v>99.9</v>
      </c>
      <c r="F99" s="621">
        <v>100</v>
      </c>
      <c r="G99" s="454">
        <v>99.9</v>
      </c>
      <c r="H99" s="429"/>
      <c r="I99" s="430"/>
      <c r="BQ99" s="599">
        <v>100</v>
      </c>
    </row>
    <row r="100" spans="1:69" ht="15.75">
      <c r="A100" s="70"/>
      <c r="B100" s="262" t="s">
        <v>43</v>
      </c>
      <c r="C100" s="136" t="s">
        <v>54</v>
      </c>
      <c r="D100" s="286">
        <v>86.92</v>
      </c>
      <c r="E100" s="454">
        <v>88.07</v>
      </c>
      <c r="F100" s="620">
        <v>97.28</v>
      </c>
      <c r="G100" s="454">
        <v>99.5</v>
      </c>
      <c r="H100" s="429"/>
      <c r="I100" s="430"/>
      <c r="BQ100" s="606">
        <v>88.1</v>
      </c>
    </row>
    <row r="101" spans="1:69" ht="15.75">
      <c r="A101" s="70"/>
      <c r="B101" s="262" t="s">
        <v>90</v>
      </c>
      <c r="C101" s="136" t="s">
        <v>54</v>
      </c>
      <c r="D101" s="287"/>
      <c r="E101" s="460">
        <v>12.3853211009174</v>
      </c>
      <c r="F101" s="620">
        <v>12.39</v>
      </c>
      <c r="G101" s="460">
        <v>12.3853211009174</v>
      </c>
      <c r="H101" s="429"/>
      <c r="I101" s="430"/>
      <c r="BQ101" s="606">
        <v>12.39</v>
      </c>
    </row>
    <row r="102" spans="1:69" ht="15.75">
      <c r="A102" s="70"/>
      <c r="B102" s="127" t="s">
        <v>93</v>
      </c>
      <c r="C102" s="136"/>
      <c r="D102" s="287"/>
      <c r="E102" s="457"/>
      <c r="F102" s="619"/>
      <c r="G102" s="457"/>
      <c r="H102" s="429"/>
      <c r="I102" s="430"/>
      <c r="BQ102" s="605"/>
    </row>
    <row r="103" spans="1:69" ht="15.75">
      <c r="A103" s="70"/>
      <c r="B103" s="127" t="s">
        <v>91</v>
      </c>
      <c r="C103" s="136" t="s">
        <v>54</v>
      </c>
      <c r="D103" s="284"/>
      <c r="E103" s="458">
        <v>100</v>
      </c>
      <c r="F103" s="618">
        <v>100</v>
      </c>
      <c r="G103" s="458">
        <v>100</v>
      </c>
      <c r="H103" s="429"/>
      <c r="I103" s="430"/>
      <c r="BQ103" s="627">
        <v>100</v>
      </c>
    </row>
    <row r="104" spans="1:69" ht="15.75">
      <c r="A104" s="70"/>
      <c r="B104" s="127" t="s">
        <v>185</v>
      </c>
      <c r="C104" s="136" t="s">
        <v>54</v>
      </c>
      <c r="D104" s="284"/>
      <c r="E104" s="458">
        <v>100</v>
      </c>
      <c r="F104" s="618">
        <v>100</v>
      </c>
      <c r="G104" s="458">
        <v>100</v>
      </c>
      <c r="H104" s="429"/>
      <c r="I104" s="430"/>
      <c r="BQ104" s="627">
        <v>100</v>
      </c>
    </row>
    <row r="105" spans="1:69" ht="15.75">
      <c r="A105" s="70"/>
      <c r="B105" s="127" t="s">
        <v>186</v>
      </c>
      <c r="C105" s="136" t="s">
        <v>54</v>
      </c>
      <c r="D105" s="284"/>
      <c r="E105" s="458">
        <v>100</v>
      </c>
      <c r="F105" s="618">
        <v>100</v>
      </c>
      <c r="G105" s="458">
        <v>100</v>
      </c>
      <c r="H105" s="429"/>
      <c r="I105" s="430"/>
      <c r="BQ105" s="627">
        <v>100</v>
      </c>
    </row>
    <row r="106" spans="1:69" ht="31.5">
      <c r="A106" s="70"/>
      <c r="B106" s="262" t="s">
        <v>521</v>
      </c>
      <c r="C106" s="90" t="s">
        <v>341</v>
      </c>
      <c r="D106" s="284">
        <v>22</v>
      </c>
      <c r="E106" s="458">
        <v>17</v>
      </c>
      <c r="F106" s="621">
        <v>17</v>
      </c>
      <c r="G106" s="458">
        <v>17</v>
      </c>
      <c r="H106" s="429"/>
      <c r="I106" s="430"/>
      <c r="BQ106" s="599">
        <v>17</v>
      </c>
    </row>
    <row r="107" spans="1:69" ht="15.75">
      <c r="A107" s="70"/>
      <c r="B107" s="89" t="s">
        <v>371</v>
      </c>
      <c r="C107" s="90" t="s">
        <v>341</v>
      </c>
      <c r="D107" s="284">
        <v>23</v>
      </c>
      <c r="E107" s="445">
        <v>17</v>
      </c>
      <c r="F107" s="617">
        <v>17</v>
      </c>
      <c r="G107" s="445">
        <v>17</v>
      </c>
      <c r="H107" s="429"/>
      <c r="I107" s="430"/>
      <c r="BQ107" s="605">
        <v>17</v>
      </c>
    </row>
    <row r="108" spans="1:69" ht="15.75">
      <c r="A108" s="70"/>
      <c r="B108" s="127" t="s">
        <v>370</v>
      </c>
      <c r="C108" s="136" t="s">
        <v>54</v>
      </c>
      <c r="D108" s="284">
        <v>100</v>
      </c>
      <c r="E108" s="461">
        <v>100</v>
      </c>
      <c r="F108" s="616">
        <v>100</v>
      </c>
      <c r="G108" s="461">
        <v>100</v>
      </c>
      <c r="H108" s="429"/>
      <c r="I108" s="430"/>
      <c r="BQ108" s="607">
        <v>100</v>
      </c>
    </row>
    <row r="109" spans="1:69" ht="15.75">
      <c r="A109" s="70"/>
      <c r="B109" s="127" t="s">
        <v>187</v>
      </c>
      <c r="C109" s="90" t="s">
        <v>94</v>
      </c>
      <c r="D109" s="284">
        <v>1</v>
      </c>
      <c r="E109" s="445">
        <v>1</v>
      </c>
      <c r="F109" s="616">
        <v>1</v>
      </c>
      <c r="G109" s="445">
        <v>1</v>
      </c>
      <c r="H109" s="429"/>
      <c r="I109" s="430"/>
      <c r="BQ109" s="607">
        <v>1</v>
      </c>
    </row>
    <row r="110" spans="1:69" ht="15.75">
      <c r="A110" s="70"/>
      <c r="B110" s="127" t="s">
        <v>188</v>
      </c>
      <c r="C110" s="136" t="s">
        <v>54</v>
      </c>
      <c r="D110" s="284"/>
      <c r="E110" s="458">
        <v>100</v>
      </c>
      <c r="F110" s="615">
        <v>100</v>
      </c>
      <c r="G110" s="458">
        <v>100</v>
      </c>
      <c r="H110" s="429"/>
      <c r="I110" s="430"/>
      <c r="BQ110" s="604">
        <v>100</v>
      </c>
    </row>
    <row r="111" spans="1:69" ht="15.75">
      <c r="A111" s="70"/>
      <c r="B111" s="127" t="s">
        <v>92</v>
      </c>
      <c r="C111" s="136" t="s">
        <v>341</v>
      </c>
      <c r="D111" s="284">
        <v>23</v>
      </c>
      <c r="E111" s="445">
        <v>17</v>
      </c>
      <c r="F111" s="615">
        <v>17</v>
      </c>
      <c r="G111" s="445">
        <v>17</v>
      </c>
      <c r="H111" s="429"/>
      <c r="I111" s="430"/>
      <c r="BQ111" s="604">
        <v>17</v>
      </c>
    </row>
    <row r="112" spans="1:69" ht="15.75">
      <c r="A112" s="70"/>
      <c r="B112" s="127" t="s">
        <v>89</v>
      </c>
      <c r="C112" s="136" t="s">
        <v>54</v>
      </c>
      <c r="D112" s="287"/>
      <c r="E112" s="457">
        <v>98</v>
      </c>
      <c r="F112" s="615"/>
      <c r="G112" s="457">
        <v>98</v>
      </c>
      <c r="H112" s="429"/>
      <c r="I112" s="430"/>
      <c r="BQ112" s="604"/>
    </row>
    <row r="113" spans="1:69" ht="15.75">
      <c r="A113" s="70"/>
      <c r="B113" s="127" t="s">
        <v>189</v>
      </c>
      <c r="C113" s="136" t="s">
        <v>54</v>
      </c>
      <c r="D113" s="288">
        <v>67.21</v>
      </c>
      <c r="E113" s="462">
        <f>E114/63*100</f>
        <v>82.53968253968253</v>
      </c>
      <c r="F113" s="614">
        <v>82.81</v>
      </c>
      <c r="G113" s="462">
        <f>G114/64%</f>
        <v>85.9375</v>
      </c>
      <c r="H113" s="429"/>
      <c r="I113" s="430"/>
      <c r="BQ113" s="603">
        <f>BQ114/65%</f>
        <v>81.53846153846153</v>
      </c>
    </row>
    <row r="114" spans="1:69" ht="15.75">
      <c r="A114" s="70"/>
      <c r="B114" s="127" t="s">
        <v>190</v>
      </c>
      <c r="C114" s="136" t="s">
        <v>191</v>
      </c>
      <c r="D114" s="289">
        <v>41</v>
      </c>
      <c r="E114" s="428">
        <v>52</v>
      </c>
      <c r="F114" s="616">
        <v>53</v>
      </c>
      <c r="G114" s="428">
        <f>G115+G116+G117+G118</f>
        <v>55</v>
      </c>
      <c r="H114" s="429"/>
      <c r="I114" s="430"/>
      <c r="BQ114" s="607">
        <f>BQ115+BQ116+BQ117+BQ118</f>
        <v>53</v>
      </c>
    </row>
    <row r="115" spans="1:69" s="19" customFormat="1" ht="15.75">
      <c r="A115" s="161"/>
      <c r="B115" s="265" t="s">
        <v>192</v>
      </c>
      <c r="C115" s="267" t="s">
        <v>193</v>
      </c>
      <c r="D115" s="248">
        <v>16</v>
      </c>
      <c r="E115" s="431">
        <v>20</v>
      </c>
      <c r="F115" s="613">
        <v>21</v>
      </c>
      <c r="G115" s="431">
        <v>21</v>
      </c>
      <c r="H115" s="429"/>
      <c r="I115" s="430"/>
      <c r="BQ115" s="610">
        <v>21</v>
      </c>
    </row>
    <row r="116" spans="1:69" s="19" customFormat="1" ht="15.75">
      <c r="A116" s="161"/>
      <c r="B116" s="265" t="s">
        <v>194</v>
      </c>
      <c r="C116" s="267" t="s">
        <v>193</v>
      </c>
      <c r="D116" s="248">
        <v>13</v>
      </c>
      <c r="E116" s="431">
        <v>14</v>
      </c>
      <c r="F116" s="617">
        <v>14</v>
      </c>
      <c r="G116" s="431">
        <v>15</v>
      </c>
      <c r="H116" s="429"/>
      <c r="I116" s="430"/>
      <c r="BQ116" s="605">
        <v>14</v>
      </c>
    </row>
    <row r="117" spans="1:69" s="19" customFormat="1" ht="15.75">
      <c r="A117" s="161"/>
      <c r="B117" s="265" t="s">
        <v>195</v>
      </c>
      <c r="C117" s="267" t="s">
        <v>193</v>
      </c>
      <c r="D117" s="248">
        <v>12</v>
      </c>
      <c r="E117" s="431">
        <v>16</v>
      </c>
      <c r="F117" s="612">
        <v>16</v>
      </c>
      <c r="G117" s="431">
        <v>17</v>
      </c>
      <c r="H117" s="429"/>
      <c r="I117" s="430"/>
      <c r="BQ117" s="602">
        <v>16</v>
      </c>
    </row>
    <row r="118" spans="1:69" s="20" customFormat="1" ht="15.75">
      <c r="A118" s="161"/>
      <c r="B118" s="290" t="s">
        <v>196</v>
      </c>
      <c r="C118" s="267" t="s">
        <v>193</v>
      </c>
      <c r="D118" s="248"/>
      <c r="E118" s="463">
        <v>2</v>
      </c>
      <c r="F118" s="612">
        <v>2</v>
      </c>
      <c r="G118" s="463">
        <v>2</v>
      </c>
      <c r="H118" s="429"/>
      <c r="I118" s="430"/>
      <c r="BQ118" s="602">
        <v>2</v>
      </c>
    </row>
    <row r="119" spans="1:69" ht="15.75">
      <c r="A119" s="70"/>
      <c r="B119" s="127" t="s">
        <v>5</v>
      </c>
      <c r="C119" s="136" t="s">
        <v>54</v>
      </c>
      <c r="D119" s="291">
        <v>89.56</v>
      </c>
      <c r="E119" s="464">
        <v>93.1</v>
      </c>
      <c r="F119" s="620">
        <v>95.13</v>
      </c>
      <c r="G119" s="465">
        <v>93.5</v>
      </c>
      <c r="H119" s="429"/>
      <c r="I119" s="430"/>
      <c r="BQ119" s="606">
        <v>93.75</v>
      </c>
    </row>
    <row r="120" spans="1:69" s="20" customFormat="1" ht="15.75">
      <c r="A120" s="161"/>
      <c r="B120" s="290" t="s">
        <v>197</v>
      </c>
      <c r="C120" s="136" t="s">
        <v>54</v>
      </c>
      <c r="D120" s="292">
        <v>87.11</v>
      </c>
      <c r="E120" s="466">
        <v>90.5</v>
      </c>
      <c r="F120" s="620">
        <v>90.7</v>
      </c>
      <c r="G120" s="467">
        <v>90.68</v>
      </c>
      <c r="H120" s="429"/>
      <c r="I120" s="430"/>
      <c r="J120" s="20">
        <v>20</v>
      </c>
      <c r="BQ120" s="601">
        <v>91</v>
      </c>
    </row>
    <row r="121" spans="1:69" s="20" customFormat="1" ht="15.75">
      <c r="A121" s="161"/>
      <c r="B121" s="290" t="s">
        <v>198</v>
      </c>
      <c r="C121" s="161" t="s">
        <v>54</v>
      </c>
      <c r="D121" s="293">
        <v>84.47</v>
      </c>
      <c r="E121" s="468">
        <v>91</v>
      </c>
      <c r="F121" s="620">
        <v>96.3</v>
      </c>
      <c r="G121" s="469">
        <v>92</v>
      </c>
      <c r="H121" s="429"/>
      <c r="I121" s="430"/>
      <c r="J121" s="20">
        <v>15</v>
      </c>
      <c r="BQ121" s="601">
        <v>94</v>
      </c>
    </row>
    <row r="122" spans="1:69" s="20" customFormat="1" ht="15.75">
      <c r="A122" s="161"/>
      <c r="B122" s="290" t="s">
        <v>199</v>
      </c>
      <c r="C122" s="161" t="s">
        <v>54</v>
      </c>
      <c r="D122" s="294">
        <v>97.08</v>
      </c>
      <c r="E122" s="470">
        <v>97.8</v>
      </c>
      <c r="F122" s="613">
        <v>100</v>
      </c>
      <c r="G122" s="467">
        <v>97.8</v>
      </c>
      <c r="H122" s="429"/>
      <c r="I122" s="430"/>
      <c r="J122" s="20">
        <v>22</v>
      </c>
      <c r="BQ122" s="600">
        <v>97.9</v>
      </c>
    </row>
    <row r="123" spans="1:69" s="20" customFormat="1" ht="15.75">
      <c r="A123" s="161"/>
      <c r="B123" s="290" t="s">
        <v>200</v>
      </c>
      <c r="C123" s="161" t="s">
        <v>54</v>
      </c>
      <c r="D123" s="292"/>
      <c r="E123" s="471">
        <v>100</v>
      </c>
      <c r="F123" s="616">
        <v>100</v>
      </c>
      <c r="G123" s="472">
        <v>100</v>
      </c>
      <c r="H123" s="429"/>
      <c r="I123" s="430"/>
      <c r="BQ123" s="607">
        <v>100</v>
      </c>
    </row>
    <row r="124" spans="1:9" ht="15.75">
      <c r="A124" s="60" t="s">
        <v>201</v>
      </c>
      <c r="B124" s="67" t="s">
        <v>124</v>
      </c>
      <c r="C124" s="136"/>
      <c r="D124" s="177"/>
      <c r="E124" s="451"/>
      <c r="F124" s="451"/>
      <c r="G124" s="451"/>
      <c r="H124" s="429"/>
      <c r="I124" s="430"/>
    </row>
    <row r="125" spans="1:13" ht="15.75">
      <c r="A125" s="60"/>
      <c r="B125" s="127" t="s">
        <v>202</v>
      </c>
      <c r="C125" s="103" t="s">
        <v>125</v>
      </c>
      <c r="D125" s="261">
        <v>1</v>
      </c>
      <c r="E125" s="451">
        <v>1</v>
      </c>
      <c r="F125" s="451">
        <v>1</v>
      </c>
      <c r="G125" s="451">
        <v>1</v>
      </c>
      <c r="H125" s="429"/>
      <c r="I125" s="430"/>
      <c r="J125" s="307"/>
      <c r="K125" s="307"/>
      <c r="L125" s="311" t="e">
        <f>#REF!/#REF!*100</f>
        <v>#REF!</v>
      </c>
      <c r="M125" s="312" t="e">
        <f>#REF!/E125*100</f>
        <v>#REF!</v>
      </c>
    </row>
    <row r="126" spans="1:13" ht="15.75">
      <c r="A126" s="70"/>
      <c r="B126" s="279" t="s">
        <v>203</v>
      </c>
      <c r="C126" s="136" t="s">
        <v>36</v>
      </c>
      <c r="D126" s="269">
        <v>1</v>
      </c>
      <c r="E126" s="448">
        <v>1</v>
      </c>
      <c r="F126" s="448">
        <v>1</v>
      </c>
      <c r="G126" s="448">
        <v>2</v>
      </c>
      <c r="H126" s="429"/>
      <c r="I126" s="430"/>
      <c r="J126" s="303"/>
      <c r="K126" s="303"/>
      <c r="L126" s="311" t="e">
        <f>#REF!/#REF!*100</f>
        <v>#REF!</v>
      </c>
      <c r="M126" s="312" t="e">
        <f>#REF!/E126*100</f>
        <v>#REF!</v>
      </c>
    </row>
    <row r="127" spans="1:13" ht="15.75">
      <c r="A127" s="70"/>
      <c r="B127" s="279" t="s">
        <v>157</v>
      </c>
      <c r="C127" s="136" t="s">
        <v>54</v>
      </c>
      <c r="D127" s="177">
        <f>1/21*100</f>
        <v>4.761904761904762</v>
      </c>
      <c r="E127" s="436">
        <f>1/15*100</f>
        <v>6.666666666666667</v>
      </c>
      <c r="F127" s="436">
        <f>1/15*100</f>
        <v>6.666666666666667</v>
      </c>
      <c r="G127" s="436">
        <f>2/15*100</f>
        <v>13.333333333333334</v>
      </c>
      <c r="H127" s="429"/>
      <c r="I127" s="430"/>
      <c r="J127" s="304"/>
      <c r="K127" s="304"/>
      <c r="L127" s="311"/>
      <c r="M127" s="312"/>
    </row>
  </sheetData>
  <sheetProtection/>
  <mergeCells count="12">
    <mergeCell ref="A4:I4"/>
    <mergeCell ref="F1:I1"/>
    <mergeCell ref="A1:B2"/>
    <mergeCell ref="H6:I6"/>
    <mergeCell ref="A3:I3"/>
    <mergeCell ref="C6:C7"/>
    <mergeCell ref="D6:D7"/>
    <mergeCell ref="G6:G7"/>
    <mergeCell ref="E6:F6"/>
    <mergeCell ref="A6:A7"/>
    <mergeCell ref="I36:I41"/>
    <mergeCell ref="B6:B7"/>
  </mergeCells>
  <printOptions horizontalCentered="1"/>
  <pageMargins left="0.5511811023622047" right="0.03937007874015748" top="0.3937007874015748" bottom="0.3937007874015748" header="0.35433070866141736" footer="0.31496062992125984"/>
  <pageSetup horizontalDpi="600" verticalDpi="600" orientation="landscape" paperSize="9" scale="98" r:id="rId1"/>
  <headerFooter alignWithMargins="0">
    <oddFooter>&amp;C&amp;P</oddFooter>
  </headerFooter>
  <colBreaks count="1" manualBreakCount="1">
    <brk id="6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SheetLayoutView="100" zoomScalePageLayoutView="0" workbookViewId="0" topLeftCell="A1">
      <selection activeCell="F18" sqref="F18"/>
    </sheetView>
  </sheetViews>
  <sheetFormatPr defaultColWidth="9.140625" defaultRowHeight="12.75"/>
  <cols>
    <col min="1" max="1" width="5.57421875" style="313" customWidth="1"/>
    <col min="2" max="2" width="46.7109375" style="314" customWidth="1"/>
    <col min="3" max="3" width="10.8515625" style="313" customWidth="1"/>
    <col min="4" max="4" width="9.00390625" style="313" bestFit="1" customWidth="1"/>
    <col min="5" max="5" width="9.00390625" style="313" customWidth="1"/>
    <col min="6" max="6" width="7.421875" style="313" customWidth="1"/>
    <col min="7" max="7" width="8.140625" style="313" bestFit="1" customWidth="1"/>
    <col min="8" max="11" width="10.00390625" style="313" hidden="1" customWidth="1"/>
    <col min="12" max="12" width="9.00390625" style="314" bestFit="1" customWidth="1"/>
    <col min="13" max="13" width="8.421875" style="314" bestFit="1" customWidth="1"/>
    <col min="14" max="16384" width="9.140625" style="314" customWidth="1"/>
  </cols>
  <sheetData>
    <row r="1" spans="1:13" ht="12.75">
      <c r="A1" s="773" t="s">
        <v>351</v>
      </c>
      <c r="B1" s="774"/>
      <c r="F1" s="775" t="s">
        <v>456</v>
      </c>
      <c r="G1" s="775"/>
      <c r="H1" s="775"/>
      <c r="I1" s="775"/>
      <c r="J1" s="775"/>
      <c r="K1" s="775"/>
      <c r="L1" s="775"/>
      <c r="M1" s="775"/>
    </row>
    <row r="2" spans="1:2" ht="12.75">
      <c r="A2" s="774"/>
      <c r="B2" s="774"/>
    </row>
    <row r="3" spans="1:13" ht="27.75" customHeight="1">
      <c r="A3" s="776" t="s">
        <v>505</v>
      </c>
      <c r="B3" s="776"/>
      <c r="C3" s="776"/>
      <c r="D3" s="776"/>
      <c r="E3" s="776"/>
      <c r="F3" s="776"/>
      <c r="G3" s="776"/>
      <c r="H3" s="776"/>
      <c r="I3" s="776"/>
      <c r="J3" s="776"/>
      <c r="K3" s="776"/>
      <c r="L3" s="776"/>
      <c r="M3" s="776"/>
    </row>
    <row r="4" spans="1:13" ht="12.75">
      <c r="A4" s="777" t="s">
        <v>546</v>
      </c>
      <c r="B4" s="777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</row>
    <row r="6" spans="1:13" ht="12.75" customHeight="1">
      <c r="A6" s="772" t="s">
        <v>57</v>
      </c>
      <c r="B6" s="770" t="s">
        <v>50</v>
      </c>
      <c r="C6" s="770" t="s">
        <v>53</v>
      </c>
      <c r="D6" s="771" t="s">
        <v>484</v>
      </c>
      <c r="E6" s="771" t="s">
        <v>485</v>
      </c>
      <c r="F6" s="771"/>
      <c r="G6" s="771" t="s">
        <v>486</v>
      </c>
      <c r="H6" s="771" t="s">
        <v>486</v>
      </c>
      <c r="I6" s="771" t="s">
        <v>506</v>
      </c>
      <c r="J6" s="771" t="s">
        <v>507</v>
      </c>
      <c r="K6" s="771" t="s">
        <v>508</v>
      </c>
      <c r="L6" s="770" t="s">
        <v>49</v>
      </c>
      <c r="M6" s="771"/>
    </row>
    <row r="7" spans="1:13" ht="49.5" customHeight="1">
      <c r="A7" s="772"/>
      <c r="B7" s="771"/>
      <c r="C7" s="772"/>
      <c r="D7" s="771"/>
      <c r="E7" s="316" t="s">
        <v>509</v>
      </c>
      <c r="F7" s="316" t="s">
        <v>458</v>
      </c>
      <c r="G7" s="771"/>
      <c r="H7" s="771"/>
      <c r="I7" s="771"/>
      <c r="J7" s="771"/>
      <c r="K7" s="771"/>
      <c r="L7" s="317" t="s">
        <v>510</v>
      </c>
      <c r="M7" s="317" t="s">
        <v>511</v>
      </c>
    </row>
    <row r="8" spans="1:13" s="322" customFormat="1" ht="12.75">
      <c r="A8" s="316">
        <v>1</v>
      </c>
      <c r="B8" s="318" t="s">
        <v>512</v>
      </c>
      <c r="C8" s="316" t="s">
        <v>54</v>
      </c>
      <c r="D8" s="319">
        <f>D9</f>
        <v>99</v>
      </c>
      <c r="E8" s="319">
        <f>E9</f>
        <v>99.7</v>
      </c>
      <c r="F8" s="319">
        <v>99.7</v>
      </c>
      <c r="G8" s="319">
        <v>99.8</v>
      </c>
      <c r="H8" s="321"/>
      <c r="I8" s="321"/>
      <c r="J8" s="321"/>
      <c r="K8" s="321"/>
      <c r="L8" s="321"/>
      <c r="M8" s="321"/>
    </row>
    <row r="9" spans="1:13" s="325" customFormat="1" ht="25.5">
      <c r="A9" s="323"/>
      <c r="B9" s="324" t="s">
        <v>513</v>
      </c>
      <c r="C9" s="323" t="s">
        <v>54</v>
      </c>
      <c r="D9" s="319">
        <v>99</v>
      </c>
      <c r="E9" s="321">
        <v>99.7</v>
      </c>
      <c r="F9" s="319">
        <v>99.7</v>
      </c>
      <c r="G9" s="321">
        <v>99.8</v>
      </c>
      <c r="H9" s="321"/>
      <c r="I9" s="321"/>
      <c r="J9" s="321"/>
      <c r="K9" s="321"/>
      <c r="L9" s="321"/>
      <c r="M9" s="321"/>
    </row>
    <row r="10" spans="1:13" s="322" customFormat="1" ht="12.75">
      <c r="A10" s="315">
        <v>2</v>
      </c>
      <c r="B10" s="326" t="s">
        <v>514</v>
      </c>
      <c r="C10" s="315" t="s">
        <v>54</v>
      </c>
      <c r="D10" s="319">
        <v>88.5</v>
      </c>
      <c r="E10" s="321">
        <v>87.5</v>
      </c>
      <c r="F10" s="319">
        <v>88</v>
      </c>
      <c r="G10" s="321">
        <v>88</v>
      </c>
      <c r="H10" s="321"/>
      <c r="I10" s="321"/>
      <c r="J10" s="321"/>
      <c r="K10" s="321"/>
      <c r="L10" s="321"/>
      <c r="M10" s="321"/>
    </row>
    <row r="11" spans="1:13" s="322" customFormat="1" ht="12.75">
      <c r="A11" s="316">
        <v>3</v>
      </c>
      <c r="B11" s="318" t="s">
        <v>121</v>
      </c>
      <c r="C11" s="316" t="s">
        <v>54</v>
      </c>
      <c r="D11" s="320"/>
      <c r="E11" s="321"/>
      <c r="F11" s="319"/>
      <c r="G11" s="321"/>
      <c r="H11" s="321"/>
      <c r="I11" s="321"/>
      <c r="J11" s="321"/>
      <c r="K11" s="321"/>
      <c r="L11" s="321"/>
      <c r="M11" s="321"/>
    </row>
    <row r="12" spans="1:13" s="325" customFormat="1" ht="12.75">
      <c r="A12" s="323"/>
      <c r="B12" s="327" t="s">
        <v>158</v>
      </c>
      <c r="C12" s="323" t="s">
        <v>54</v>
      </c>
      <c r="D12" s="328">
        <v>95</v>
      </c>
      <c r="E12" s="329">
        <v>95</v>
      </c>
      <c r="F12" s="328">
        <v>96</v>
      </c>
      <c r="G12" s="329">
        <v>96.5</v>
      </c>
      <c r="H12" s="321"/>
      <c r="I12" s="321"/>
      <c r="J12" s="321"/>
      <c r="K12" s="321"/>
      <c r="L12" s="321"/>
      <c r="M12" s="321"/>
    </row>
    <row r="13" spans="1:13" s="325" customFormat="1" ht="12.75">
      <c r="A13" s="323"/>
      <c r="B13" s="327" t="s">
        <v>122</v>
      </c>
      <c r="C13" s="323" t="s">
        <v>54</v>
      </c>
      <c r="D13" s="328">
        <v>72</v>
      </c>
      <c r="E13" s="329">
        <v>71</v>
      </c>
      <c r="F13" s="328">
        <v>73</v>
      </c>
      <c r="G13" s="329">
        <v>74</v>
      </c>
      <c r="H13" s="321"/>
      <c r="I13" s="321"/>
      <c r="J13" s="321"/>
      <c r="K13" s="321"/>
      <c r="L13" s="321"/>
      <c r="M13" s="321"/>
    </row>
    <row r="14" spans="1:13" s="322" customFormat="1" ht="12.75">
      <c r="A14" s="316">
        <v>4</v>
      </c>
      <c r="B14" s="318" t="s">
        <v>515</v>
      </c>
      <c r="C14" s="316" t="s">
        <v>54</v>
      </c>
      <c r="D14" s="320"/>
      <c r="E14" s="321"/>
      <c r="F14" s="319"/>
      <c r="G14" s="321"/>
      <c r="H14" s="321"/>
      <c r="I14" s="321"/>
      <c r="J14" s="321"/>
      <c r="K14" s="321"/>
      <c r="L14" s="321"/>
      <c r="M14" s="321"/>
    </row>
    <row r="15" spans="1:13" s="332" customFormat="1" ht="12.75">
      <c r="A15" s="323"/>
      <c r="B15" s="327" t="s">
        <v>158</v>
      </c>
      <c r="C15" s="323" t="s">
        <v>54</v>
      </c>
      <c r="D15" s="330">
        <v>88</v>
      </c>
      <c r="E15" s="331">
        <v>90</v>
      </c>
      <c r="F15" s="330">
        <v>90</v>
      </c>
      <c r="G15" s="321">
        <v>90</v>
      </c>
      <c r="H15" s="321"/>
      <c r="I15" s="321"/>
      <c r="J15" s="321"/>
      <c r="K15" s="321"/>
      <c r="L15" s="321"/>
      <c r="M15" s="321"/>
    </row>
    <row r="16" spans="1:13" s="332" customFormat="1" ht="12.75">
      <c r="A16" s="323"/>
      <c r="B16" s="327" t="s">
        <v>122</v>
      </c>
      <c r="C16" s="323" t="s">
        <v>54</v>
      </c>
      <c r="D16" s="330">
        <v>87</v>
      </c>
      <c r="E16" s="331">
        <v>82</v>
      </c>
      <c r="F16" s="330">
        <v>82</v>
      </c>
      <c r="G16" s="321">
        <v>82</v>
      </c>
      <c r="H16" s="321"/>
      <c r="I16" s="321"/>
      <c r="J16" s="321"/>
      <c r="K16" s="321"/>
      <c r="L16" s="321"/>
      <c r="M16" s="321"/>
    </row>
    <row r="17" spans="1:13" s="322" customFormat="1" ht="12.75">
      <c r="A17" s="316">
        <v>5</v>
      </c>
      <c r="B17" s="333" t="s">
        <v>516</v>
      </c>
      <c r="C17" s="316" t="s">
        <v>54</v>
      </c>
      <c r="D17" s="319">
        <v>6.2</v>
      </c>
      <c r="E17" s="321">
        <v>6.25</v>
      </c>
      <c r="F17" s="321">
        <f>E17</f>
        <v>6.25</v>
      </c>
      <c r="G17" s="321">
        <f>F17</f>
        <v>6.25</v>
      </c>
      <c r="H17" s="321"/>
      <c r="I17" s="321"/>
      <c r="J17" s="321"/>
      <c r="K17" s="321"/>
      <c r="L17" s="321"/>
      <c r="M17" s="321"/>
    </row>
    <row r="18" spans="1:13" s="322" customFormat="1" ht="25.5">
      <c r="A18" s="315">
        <v>6</v>
      </c>
      <c r="B18" s="326" t="s">
        <v>517</v>
      </c>
      <c r="C18" s="315" t="s">
        <v>54</v>
      </c>
      <c r="D18" s="319">
        <v>83.6</v>
      </c>
      <c r="E18" s="331">
        <v>84</v>
      </c>
      <c r="F18" s="331">
        <f>E18</f>
        <v>84</v>
      </c>
      <c r="G18" s="321">
        <v>84.2</v>
      </c>
      <c r="H18" s="321"/>
      <c r="I18" s="321"/>
      <c r="J18" s="321"/>
      <c r="K18" s="321"/>
      <c r="L18" s="321"/>
      <c r="M18" s="321"/>
    </row>
    <row r="19" spans="1:13" s="322" customFormat="1" ht="25.5">
      <c r="A19" s="316">
        <v>7</v>
      </c>
      <c r="B19" s="326" t="s">
        <v>518</v>
      </c>
      <c r="C19" s="315" t="s">
        <v>54</v>
      </c>
      <c r="D19" s="319">
        <v>73.25</v>
      </c>
      <c r="E19" s="329">
        <v>73.7</v>
      </c>
      <c r="F19" s="331">
        <f>E19</f>
        <v>73.7</v>
      </c>
      <c r="G19" s="321">
        <v>74</v>
      </c>
      <c r="H19" s="321"/>
      <c r="I19" s="321"/>
      <c r="J19" s="321"/>
      <c r="K19" s="321"/>
      <c r="L19" s="321"/>
      <c r="M19" s="321"/>
    </row>
    <row r="20" spans="1:13" s="334" customFormat="1" ht="13.5">
      <c r="A20" s="316">
        <v>8</v>
      </c>
      <c r="B20" s="333" t="s">
        <v>519</v>
      </c>
      <c r="C20" s="315" t="s">
        <v>54</v>
      </c>
      <c r="D20" s="319">
        <v>71.79</v>
      </c>
      <c r="E20" s="321">
        <v>71.79</v>
      </c>
      <c r="F20" s="331">
        <f>E20</f>
        <v>71.79</v>
      </c>
      <c r="G20" s="321">
        <v>72</v>
      </c>
      <c r="H20" s="321"/>
      <c r="I20" s="321"/>
      <c r="J20" s="321"/>
      <c r="K20" s="321"/>
      <c r="L20" s="321"/>
      <c r="M20" s="321"/>
    </row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spans="2:13" s="313" customFormat="1" ht="30" customHeight="1">
      <c r="B32" s="314"/>
      <c r="L32" s="314"/>
      <c r="M32" s="314"/>
    </row>
    <row r="33" spans="2:13" s="313" customFormat="1" ht="30" customHeight="1">
      <c r="B33" s="314"/>
      <c r="L33" s="314"/>
      <c r="M33" s="314"/>
    </row>
    <row r="34" spans="2:13" s="313" customFormat="1" ht="30" customHeight="1">
      <c r="B34" s="314"/>
      <c r="L34" s="314"/>
      <c r="M34" s="314"/>
    </row>
    <row r="35" spans="2:13" s="313" customFormat="1" ht="30" customHeight="1">
      <c r="B35" s="314"/>
      <c r="L35" s="314"/>
      <c r="M35" s="314"/>
    </row>
    <row r="36" spans="2:13" s="313" customFormat="1" ht="30" customHeight="1">
      <c r="B36" s="314"/>
      <c r="L36" s="314"/>
      <c r="M36" s="314"/>
    </row>
    <row r="37" spans="2:13" s="313" customFormat="1" ht="30" customHeight="1">
      <c r="B37" s="314"/>
      <c r="L37" s="314"/>
      <c r="M37" s="314"/>
    </row>
    <row r="38" spans="2:13" s="313" customFormat="1" ht="30" customHeight="1">
      <c r="B38" s="314"/>
      <c r="L38" s="314"/>
      <c r="M38" s="314"/>
    </row>
    <row r="39" spans="2:13" s="313" customFormat="1" ht="30" customHeight="1">
      <c r="B39" s="314"/>
      <c r="L39" s="314"/>
      <c r="M39" s="314"/>
    </row>
    <row r="40" spans="2:13" s="313" customFormat="1" ht="30" customHeight="1">
      <c r="B40" s="314"/>
      <c r="L40" s="314"/>
      <c r="M40" s="314"/>
    </row>
    <row r="41" spans="2:13" s="313" customFormat="1" ht="30" customHeight="1">
      <c r="B41" s="314"/>
      <c r="L41" s="314"/>
      <c r="M41" s="314"/>
    </row>
    <row r="42" spans="2:13" s="313" customFormat="1" ht="30" customHeight="1">
      <c r="B42" s="314"/>
      <c r="L42" s="314"/>
      <c r="M42" s="314"/>
    </row>
  </sheetData>
  <sheetProtection/>
  <mergeCells count="15">
    <mergeCell ref="I6:I7"/>
    <mergeCell ref="J6:J7"/>
    <mergeCell ref="K6:K7"/>
    <mergeCell ref="L6:M6"/>
    <mergeCell ref="A1:B2"/>
    <mergeCell ref="F1:M1"/>
    <mergeCell ref="A3:M3"/>
    <mergeCell ref="A4:M4"/>
    <mergeCell ref="A6:A7"/>
    <mergeCell ref="B6:B7"/>
    <mergeCell ref="C6:C7"/>
    <mergeCell ref="D6:D7"/>
    <mergeCell ref="E6:F6"/>
    <mergeCell ref="G6:G7"/>
    <mergeCell ref="H6:H7"/>
  </mergeCells>
  <printOptions/>
  <pageMargins left="0.4330708661417323" right="0" top="0.11811023622047245" bottom="0.2362204724409449" header="0" footer="0.03937007874015748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3.8515625" style="12" bestFit="1" customWidth="1"/>
    <col min="2" max="2" width="58.421875" style="12" customWidth="1"/>
    <col min="3" max="3" width="11.8515625" style="12" customWidth="1"/>
    <col min="4" max="4" width="10.57421875" style="12" bestFit="1" customWidth="1"/>
    <col min="5" max="6" width="10.57421875" style="12" customWidth="1"/>
    <col min="7" max="7" width="10.421875" style="12" hidden="1" customWidth="1"/>
    <col min="8" max="8" width="17.8515625" style="12" bestFit="1" customWidth="1"/>
    <col min="9" max="9" width="8.140625" style="12" bestFit="1" customWidth="1"/>
    <col min="10" max="10" width="6.7109375" style="13" bestFit="1" customWidth="1"/>
    <col min="11" max="11" width="1.8515625" style="13" customWidth="1"/>
    <col min="12" max="16384" width="9.140625" style="12" customWidth="1"/>
  </cols>
  <sheetData>
    <row r="1" spans="1:2" ht="23.25" customHeight="1">
      <c r="A1" s="784" t="s">
        <v>351</v>
      </c>
      <c r="B1" s="785"/>
    </row>
    <row r="2" spans="1:2" ht="15.75">
      <c r="A2" s="785"/>
      <c r="B2" s="785"/>
    </row>
    <row r="3" spans="1:11" ht="18.75">
      <c r="A3" s="785" t="s">
        <v>386</v>
      </c>
      <c r="B3" s="785"/>
      <c r="C3" s="785"/>
      <c r="D3" s="785"/>
      <c r="E3" s="785"/>
      <c r="F3" s="785"/>
      <c r="G3" s="785"/>
      <c r="H3" s="785"/>
      <c r="I3" s="785"/>
      <c r="J3" s="40"/>
      <c r="K3" s="11"/>
    </row>
    <row r="4" spans="1:10" ht="16.5">
      <c r="A4" s="786" t="s">
        <v>421</v>
      </c>
      <c r="B4" s="786"/>
      <c r="C4" s="786"/>
      <c r="D4" s="786"/>
      <c r="E4" s="786"/>
      <c r="F4" s="786"/>
      <c r="G4" s="786"/>
      <c r="H4" s="786"/>
      <c r="I4" s="786"/>
      <c r="J4" s="41"/>
    </row>
    <row r="5" spans="6:9" ht="15.75">
      <c r="F5" s="781" t="s">
        <v>373</v>
      </c>
      <c r="G5" s="781"/>
      <c r="H5" s="781"/>
      <c r="I5" s="781"/>
    </row>
    <row r="6" spans="1:9" ht="15.75">
      <c r="A6" s="782" t="s">
        <v>84</v>
      </c>
      <c r="B6" s="782" t="s">
        <v>374</v>
      </c>
      <c r="C6" s="782" t="s">
        <v>375</v>
      </c>
      <c r="D6" s="782" t="s">
        <v>390</v>
      </c>
      <c r="E6" s="782" t="s">
        <v>387</v>
      </c>
      <c r="F6" s="782" t="s">
        <v>391</v>
      </c>
      <c r="G6" s="782" t="s">
        <v>392</v>
      </c>
      <c r="H6" s="782" t="s">
        <v>376</v>
      </c>
      <c r="I6" s="782" t="s">
        <v>393</v>
      </c>
    </row>
    <row r="7" spans="1:9" ht="15.75">
      <c r="A7" s="783"/>
      <c r="B7" s="783"/>
      <c r="C7" s="783"/>
      <c r="D7" s="783"/>
      <c r="E7" s="783"/>
      <c r="F7" s="783"/>
      <c r="G7" s="783"/>
      <c r="H7" s="783"/>
      <c r="I7" s="783"/>
    </row>
    <row r="8" spans="1:9" ht="15.75">
      <c r="A8" s="23" t="s">
        <v>74</v>
      </c>
      <c r="B8" s="24" t="s">
        <v>377</v>
      </c>
      <c r="C8" s="25"/>
      <c r="D8" s="26">
        <f>D9+D15+D21+D25+D28</f>
        <v>140738.544</v>
      </c>
      <c r="E8" s="26">
        <f>E9+E15+E21+E25+E28</f>
        <v>20314</v>
      </c>
      <c r="F8" s="26">
        <f>F9+F15+F21+F25+F28</f>
        <v>13485</v>
      </c>
      <c r="G8" s="26">
        <f>G9+G15+G21+G25+G28</f>
        <v>0</v>
      </c>
      <c r="H8" s="27"/>
      <c r="I8" s="25"/>
    </row>
    <row r="9" spans="1:9" ht="15.75">
      <c r="A9" s="29" t="s">
        <v>58</v>
      </c>
      <c r="B9" s="30" t="s">
        <v>378</v>
      </c>
      <c r="C9" s="14"/>
      <c r="D9" s="31">
        <f>SUM(D10:D14)</f>
        <v>29078.544</v>
      </c>
      <c r="E9" s="31">
        <f>SUM(E10:E14)</f>
        <v>2474</v>
      </c>
      <c r="F9" s="31">
        <f>SUM(F10:F14)</f>
        <v>2474</v>
      </c>
      <c r="G9" s="31">
        <f>SUM(G10:G14)</f>
        <v>0</v>
      </c>
      <c r="H9" s="32"/>
      <c r="I9" s="33"/>
    </row>
    <row r="10" spans="1:9" ht="15.75">
      <c r="A10" s="34">
        <v>1</v>
      </c>
      <c r="B10" s="14" t="s">
        <v>394</v>
      </c>
      <c r="C10" s="14" t="s">
        <v>395</v>
      </c>
      <c r="D10" s="15">
        <v>6206.97</v>
      </c>
      <c r="E10" s="16">
        <v>660</v>
      </c>
      <c r="F10" s="16">
        <f>E10</f>
        <v>660</v>
      </c>
      <c r="G10" s="16"/>
      <c r="H10" s="16" t="s">
        <v>396</v>
      </c>
      <c r="I10" s="33"/>
    </row>
    <row r="11" spans="1:9" ht="15.75">
      <c r="A11" s="34">
        <v>2</v>
      </c>
      <c r="B11" s="14" t="s">
        <v>397</v>
      </c>
      <c r="C11" s="14" t="s">
        <v>398</v>
      </c>
      <c r="D11" s="15">
        <v>5976.026</v>
      </c>
      <c r="E11" s="16">
        <v>808</v>
      </c>
      <c r="F11" s="16">
        <f>E11</f>
        <v>808</v>
      </c>
      <c r="G11" s="16"/>
      <c r="H11" s="16" t="s">
        <v>396</v>
      </c>
      <c r="I11" s="33"/>
    </row>
    <row r="12" spans="1:9" ht="15.75">
      <c r="A12" s="34">
        <v>3</v>
      </c>
      <c r="B12" s="14" t="s">
        <v>399</v>
      </c>
      <c r="C12" s="14" t="s">
        <v>400</v>
      </c>
      <c r="D12" s="15">
        <v>5755.699</v>
      </c>
      <c r="E12" s="16">
        <v>558</v>
      </c>
      <c r="F12" s="16">
        <f>E12</f>
        <v>558</v>
      </c>
      <c r="G12" s="16"/>
      <c r="H12" s="16" t="s">
        <v>396</v>
      </c>
      <c r="I12" s="33"/>
    </row>
    <row r="13" spans="1:9" ht="15.75">
      <c r="A13" s="34">
        <v>4</v>
      </c>
      <c r="B13" s="14" t="s">
        <v>401</v>
      </c>
      <c r="C13" s="14" t="s">
        <v>402</v>
      </c>
      <c r="D13" s="15">
        <v>5376.112</v>
      </c>
      <c r="E13" s="16">
        <v>91</v>
      </c>
      <c r="F13" s="16">
        <f>E13</f>
        <v>91</v>
      </c>
      <c r="G13" s="16"/>
      <c r="H13" s="16" t="s">
        <v>396</v>
      </c>
      <c r="I13" s="33"/>
    </row>
    <row r="14" spans="1:9" ht="19.5" customHeight="1">
      <c r="A14" s="34">
        <v>5</v>
      </c>
      <c r="B14" s="14" t="s">
        <v>403</v>
      </c>
      <c r="C14" s="14" t="s">
        <v>404</v>
      </c>
      <c r="D14" s="15">
        <v>5763.737</v>
      </c>
      <c r="E14" s="16">
        <v>357</v>
      </c>
      <c r="F14" s="16">
        <f>E14</f>
        <v>357</v>
      </c>
      <c r="G14" s="16"/>
      <c r="H14" s="16" t="s">
        <v>396</v>
      </c>
      <c r="I14" s="33"/>
    </row>
    <row r="15" spans="1:9" ht="15.75">
      <c r="A15" s="29" t="s">
        <v>73</v>
      </c>
      <c r="B15" s="30" t="s">
        <v>388</v>
      </c>
      <c r="C15" s="14"/>
      <c r="D15" s="31">
        <f>SUM(D16:D20)</f>
        <v>23472</v>
      </c>
      <c r="E15" s="31">
        <f>SUM(E16:E20)</f>
        <v>11011</v>
      </c>
      <c r="F15" s="31">
        <f>SUM(F16:F20)</f>
        <v>11011</v>
      </c>
      <c r="G15" s="31">
        <f>SUM(G16:G20)</f>
        <v>0</v>
      </c>
      <c r="H15" s="32"/>
      <c r="I15" s="33"/>
    </row>
    <row r="16" spans="1:9" ht="30">
      <c r="A16" s="34">
        <v>1</v>
      </c>
      <c r="B16" s="14" t="s">
        <v>405</v>
      </c>
      <c r="C16" s="14" t="s">
        <v>406</v>
      </c>
      <c r="D16" s="15">
        <v>4576</v>
      </c>
      <c r="E16" s="16">
        <v>2700</v>
      </c>
      <c r="F16" s="16">
        <f>E16</f>
        <v>2700</v>
      </c>
      <c r="G16" s="16"/>
      <c r="H16" s="16" t="s">
        <v>407</v>
      </c>
      <c r="I16" s="33"/>
    </row>
    <row r="17" spans="1:9" ht="15.75">
      <c r="A17" s="34">
        <v>2</v>
      </c>
      <c r="B17" s="14" t="s">
        <v>408</v>
      </c>
      <c r="C17" s="14" t="s">
        <v>402</v>
      </c>
      <c r="D17" s="15">
        <v>4970</v>
      </c>
      <c r="E17" s="16">
        <v>2400</v>
      </c>
      <c r="F17" s="16">
        <f>E17</f>
        <v>2400</v>
      </c>
      <c r="G17" s="16"/>
      <c r="H17" s="16" t="s">
        <v>409</v>
      </c>
      <c r="I17" s="33"/>
    </row>
    <row r="18" spans="1:9" ht="30">
      <c r="A18" s="34">
        <v>3</v>
      </c>
      <c r="B18" s="14" t="s">
        <v>410</v>
      </c>
      <c r="C18" s="14" t="s">
        <v>402</v>
      </c>
      <c r="D18" s="15">
        <v>4050</v>
      </c>
      <c r="E18" s="16">
        <v>1261</v>
      </c>
      <c r="F18" s="16">
        <f>E18</f>
        <v>1261</v>
      </c>
      <c r="G18" s="16"/>
      <c r="H18" s="16" t="s">
        <v>409</v>
      </c>
      <c r="I18" s="33"/>
    </row>
    <row r="19" spans="1:9" ht="15.75">
      <c r="A19" s="34">
        <v>4</v>
      </c>
      <c r="B19" s="14" t="s">
        <v>411</v>
      </c>
      <c r="C19" s="14" t="s">
        <v>398</v>
      </c>
      <c r="D19" s="15">
        <v>4986</v>
      </c>
      <c r="E19" s="16">
        <v>2350</v>
      </c>
      <c r="F19" s="16">
        <f>E19</f>
        <v>2350</v>
      </c>
      <c r="G19" s="16"/>
      <c r="H19" s="16" t="s">
        <v>407</v>
      </c>
      <c r="I19" s="33"/>
    </row>
    <row r="20" spans="1:9" ht="15.75">
      <c r="A20" s="34">
        <v>5</v>
      </c>
      <c r="B20" s="14" t="s">
        <v>412</v>
      </c>
      <c r="C20" s="14" t="s">
        <v>395</v>
      </c>
      <c r="D20" s="15">
        <v>4890</v>
      </c>
      <c r="E20" s="16">
        <v>2300</v>
      </c>
      <c r="F20" s="16">
        <f>E20</f>
        <v>2300</v>
      </c>
      <c r="G20" s="16"/>
      <c r="H20" s="16" t="s">
        <v>407</v>
      </c>
      <c r="I20" s="33"/>
    </row>
    <row r="21" spans="1:9" ht="15.75">
      <c r="A21" s="29" t="s">
        <v>80</v>
      </c>
      <c r="B21" s="30" t="s">
        <v>389</v>
      </c>
      <c r="C21" s="14"/>
      <c r="D21" s="31">
        <f>SUM(D22:D24)</f>
        <v>14818</v>
      </c>
      <c r="E21" s="31">
        <f>SUM(E22:E24)</f>
        <v>6629</v>
      </c>
      <c r="F21" s="31">
        <f>SUM(F22:F24)</f>
        <v>0</v>
      </c>
      <c r="G21" s="31">
        <f>SUM(G22:G24)</f>
        <v>0</v>
      </c>
      <c r="H21" s="32"/>
      <c r="I21" s="33"/>
    </row>
    <row r="22" spans="1:9" ht="15.75">
      <c r="A22" s="34">
        <v>1</v>
      </c>
      <c r="B22" s="14" t="s">
        <v>413</v>
      </c>
      <c r="C22" s="14" t="s">
        <v>414</v>
      </c>
      <c r="D22" s="15">
        <v>4868</v>
      </c>
      <c r="E22" s="16">
        <v>2229</v>
      </c>
      <c r="F22" s="16"/>
      <c r="G22" s="28"/>
      <c r="H22" s="778" t="s">
        <v>415</v>
      </c>
      <c r="I22" s="33"/>
    </row>
    <row r="23" spans="1:9" ht="15.75">
      <c r="A23" s="34">
        <v>2</v>
      </c>
      <c r="B23" s="14" t="s">
        <v>416</v>
      </c>
      <c r="C23" s="14" t="s">
        <v>406</v>
      </c>
      <c r="D23" s="15">
        <v>4972</v>
      </c>
      <c r="E23" s="16">
        <v>2200</v>
      </c>
      <c r="F23" s="16"/>
      <c r="G23" s="28"/>
      <c r="H23" s="779"/>
      <c r="I23" s="33"/>
    </row>
    <row r="24" spans="1:9" ht="15.75">
      <c r="A24" s="34">
        <v>3</v>
      </c>
      <c r="B24" s="14" t="s">
        <v>417</v>
      </c>
      <c r="C24" s="14" t="s">
        <v>398</v>
      </c>
      <c r="D24" s="15">
        <v>4978</v>
      </c>
      <c r="E24" s="16">
        <v>2200</v>
      </c>
      <c r="F24" s="16"/>
      <c r="G24" s="28"/>
      <c r="H24" s="780"/>
      <c r="I24" s="33"/>
    </row>
    <row r="25" spans="1:9" ht="15.75">
      <c r="A25" s="29" t="s">
        <v>85</v>
      </c>
      <c r="B25" s="30" t="s">
        <v>379</v>
      </c>
      <c r="C25" s="14"/>
      <c r="D25" s="31">
        <f>SUM(D26:D27)</f>
        <v>73370</v>
      </c>
      <c r="E25" s="31">
        <f>SUM(E26:E27)</f>
        <v>200</v>
      </c>
      <c r="F25" s="31">
        <f>SUM(F26:F27)</f>
        <v>0</v>
      </c>
      <c r="G25" s="31">
        <f>SUM(G26:G27)</f>
        <v>0</v>
      </c>
      <c r="H25" s="32"/>
      <c r="I25" s="33"/>
    </row>
    <row r="26" spans="1:9" ht="15.75">
      <c r="A26" s="34">
        <v>1</v>
      </c>
      <c r="B26" s="14" t="s">
        <v>418</v>
      </c>
      <c r="C26" s="14"/>
      <c r="D26" s="15">
        <v>42170</v>
      </c>
      <c r="E26" s="16">
        <v>100</v>
      </c>
      <c r="F26" s="16"/>
      <c r="G26" s="16"/>
      <c r="H26" s="35"/>
      <c r="I26" s="33"/>
    </row>
    <row r="27" spans="1:9" ht="30">
      <c r="A27" s="34">
        <v>2</v>
      </c>
      <c r="B27" s="14" t="s">
        <v>419</v>
      </c>
      <c r="C27" s="14"/>
      <c r="D27" s="15">
        <v>31200</v>
      </c>
      <c r="E27" s="16">
        <v>100</v>
      </c>
      <c r="F27" s="16"/>
      <c r="G27" s="16"/>
      <c r="H27" s="36"/>
      <c r="I27" s="33"/>
    </row>
    <row r="28" spans="1:9" ht="15.75">
      <c r="A28" s="29" t="s">
        <v>86</v>
      </c>
      <c r="B28" s="30" t="s">
        <v>380</v>
      </c>
      <c r="C28" s="14"/>
      <c r="D28" s="31">
        <f>SUM(D29:D30)</f>
        <v>0</v>
      </c>
      <c r="E28" s="31">
        <f>SUM(E29:E30)</f>
        <v>0</v>
      </c>
      <c r="F28" s="31">
        <f>SUM(F29:F30)</f>
        <v>0</v>
      </c>
      <c r="G28" s="31">
        <f>SUM(G29:G30)</f>
        <v>0</v>
      </c>
      <c r="H28" s="32"/>
      <c r="I28" s="33"/>
    </row>
    <row r="29" spans="1:9" ht="15.75" hidden="1">
      <c r="A29" s="34">
        <v>1</v>
      </c>
      <c r="B29" s="14"/>
      <c r="C29" s="14"/>
      <c r="D29" s="15"/>
      <c r="E29" s="16"/>
      <c r="F29" s="16"/>
      <c r="G29" s="16"/>
      <c r="H29" s="32"/>
      <c r="I29" s="33"/>
    </row>
    <row r="30" spans="1:9" ht="15.75" hidden="1">
      <c r="A30" s="34">
        <v>2</v>
      </c>
      <c r="B30" s="14"/>
      <c r="C30" s="14"/>
      <c r="D30" s="15"/>
      <c r="E30" s="16"/>
      <c r="F30" s="16"/>
      <c r="G30" s="16"/>
      <c r="H30" s="32"/>
      <c r="I30" s="33"/>
    </row>
    <row r="31" spans="1:9" ht="15.75" hidden="1">
      <c r="A31" s="37"/>
      <c r="B31" s="37"/>
      <c r="C31" s="37"/>
      <c r="D31" s="38"/>
      <c r="E31" s="38"/>
      <c r="F31" s="38"/>
      <c r="G31" s="38"/>
      <c r="H31" s="38"/>
      <c r="I31" s="39"/>
    </row>
  </sheetData>
  <sheetProtection/>
  <mergeCells count="14">
    <mergeCell ref="A1:B2"/>
    <mergeCell ref="A6:A7"/>
    <mergeCell ref="B6:B7"/>
    <mergeCell ref="A3:I3"/>
    <mergeCell ref="A4:I4"/>
    <mergeCell ref="E6:E7"/>
    <mergeCell ref="F6:F7"/>
    <mergeCell ref="G6:G7"/>
    <mergeCell ref="H22:H24"/>
    <mergeCell ref="F5:I5"/>
    <mergeCell ref="H6:H7"/>
    <mergeCell ref="I6:I7"/>
    <mergeCell ref="C6:C7"/>
    <mergeCell ref="D6:D7"/>
  </mergeCells>
  <printOptions horizontalCentered="1"/>
  <pageMargins left="0.32" right="0.16" top="0.34" bottom="0.35" header="0.27" footer="0.3"/>
  <pageSetup firstPageNumber="1" useFirstPageNumber="1" fitToHeight="0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2" customWidth="1"/>
    <col min="2" max="2" width="1.28515625" style="2" customWidth="1"/>
    <col min="3" max="3" width="32.140625" style="2" customWidth="1"/>
    <col min="4" max="16384" width="9.140625" style="2" customWidth="1"/>
  </cols>
  <sheetData>
    <row r="1" ht="12.75">
      <c r="A1" t="s">
        <v>71</v>
      </c>
    </row>
    <row r="2" ht="13.5" thickBot="1">
      <c r="A2" s="1" t="s">
        <v>59</v>
      </c>
    </row>
    <row r="3" spans="1:3" ht="13.5" thickBot="1">
      <c r="A3" s="3" t="s">
        <v>60</v>
      </c>
      <c r="C3" s="4" t="s">
        <v>61</v>
      </c>
    </row>
    <row r="4" ht="12.75">
      <c r="A4" s="3">
        <v>3</v>
      </c>
    </row>
    <row r="6" ht="13.5" thickBot="1"/>
    <row r="7" ht="12.75">
      <c r="A7" s="5" t="s">
        <v>62</v>
      </c>
    </row>
    <row r="8" ht="12.75">
      <c r="A8" s="6" t="s">
        <v>63</v>
      </c>
    </row>
    <row r="9" ht="12.75">
      <c r="A9" s="7" t="s">
        <v>64</v>
      </c>
    </row>
    <row r="10" ht="12.75">
      <c r="A10" s="6" t="s">
        <v>65</v>
      </c>
    </row>
    <row r="11" ht="13.5" thickBot="1">
      <c r="A11" s="8" t="s">
        <v>66</v>
      </c>
    </row>
    <row r="13" ht="13.5" thickBot="1"/>
    <row r="14" ht="13.5" thickBot="1">
      <c r="A14" s="4" t="s">
        <v>67</v>
      </c>
    </row>
    <row r="16" ht="13.5" thickBot="1"/>
    <row r="17" ht="13.5" thickBot="1">
      <c r="C17" s="4" t="s">
        <v>68</v>
      </c>
    </row>
    <row r="20" ht="12.75">
      <c r="A20" s="9" t="s">
        <v>69</v>
      </c>
    </row>
    <row r="26" ht="13.5" thickBot="1">
      <c r="C26" s="10" t="s">
        <v>70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SKHBG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Phong-TH</dc:creator>
  <cp:keywords/>
  <dc:description/>
  <cp:lastModifiedBy>Administrator</cp:lastModifiedBy>
  <cp:lastPrinted>2021-11-11T03:08:43Z</cp:lastPrinted>
  <dcterms:created xsi:type="dcterms:W3CDTF">2003-01-08T07:40:36Z</dcterms:created>
  <dcterms:modified xsi:type="dcterms:W3CDTF">2021-11-12T03:33:13Z</dcterms:modified>
  <cp:category/>
  <cp:version/>
  <cp:contentType/>
  <cp:contentStatus/>
</cp:coreProperties>
</file>