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000" windowHeight="6180" tabRatio="836" activeTab="8"/>
  </bookViews>
  <sheets>
    <sheet name="Bìa" sheetId="1" r:id="rId1"/>
    <sheet name="tong hop" sheetId="2" r:id="rId2"/>
    <sheet name="Chi tieu KT" sheetId="3" r:id="rId3"/>
    <sheet name="NN-CN-DV" sheetId="4" r:id="rId4"/>
    <sheet name="Xa hoi" sheetId="5" r:id="rId5"/>
    <sheet name="Doanh nghiep" sheetId="6" r:id="rId6"/>
    <sheet name="30 a" sheetId="7" state="hidden" r:id="rId7"/>
    <sheet name="00000000" sheetId="8" state="veryHidden" r:id="rId8"/>
    <sheet name="moi truong" sheetId="9" r:id="rId9"/>
    <sheet name="Sheet2" sheetId="10" r:id="rId10"/>
  </sheets>
  <externalReferences>
    <externalReference r:id="rId13"/>
    <externalReference r:id="rId14"/>
  </externalReferences>
  <definedNames>
    <definedName name="_1">#REF!</definedName>
    <definedName name="_2">#REF!</definedName>
    <definedName name="_CON1">#REF!</definedName>
    <definedName name="_CON2">#REF!</definedName>
    <definedName name="_Fill" localSheetId="6" hidden="1">#REF!</definedName>
    <definedName name="_Fill" localSheetId="0" hidden="1">#REF!</definedName>
    <definedName name="_Fill" localSheetId="5" hidden="1">#REF!</definedName>
    <definedName name="_Fill" hidden="1">#REF!</definedName>
    <definedName name="_NET2">#REF!</definedName>
    <definedName name="_Order1" hidden="1">255</definedName>
    <definedName name="_Order2" hidden="1">255</definedName>
    <definedName name="_QL10">#REF!</definedName>
    <definedName name="_Sort" hidden="1">#REF!</definedName>
    <definedName name="BaiChay">#REF!</definedName>
    <definedName name="BOQ">#REF!</definedName>
    <definedName name="BVCISUMMARY">#REF!</definedName>
    <definedName name="CauQL1GD2">#REF!</definedName>
    <definedName name="CauQL1GD3">#REF!</definedName>
    <definedName name="Co">#REF!</definedName>
    <definedName name="COMMON">#REF!</definedName>
    <definedName name="CON_EQP_COS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hung">66</definedName>
    <definedName name="dam">78000</definedName>
    <definedName name="data">#REF!</definedName>
    <definedName name="dđ" localSheetId="6" hidden="1">{"'Sheet1'!$L$16"}</definedName>
    <definedName name="dđ" localSheetId="5" hidden="1">{"'Sheet1'!$L$16"}</definedName>
    <definedName name="dđ" hidden="1">{"'Sheet1'!$L$16"}</definedName>
    <definedName name="den_bu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GTNT1">#REF!</definedName>
    <definedName name="GTNT2">#REF!</definedName>
    <definedName name="gia_tien_BTN">#REF!</definedName>
    <definedName name="h" localSheetId="6" hidden="1">{"'Sheet1'!$L$16"}</definedName>
    <definedName name="h" localSheetId="5" hidden="1">{"'Sheet1'!$L$16"}</definedName>
    <definedName name="h" hidden="1">{"'Sheet1'!$L$16"}</definedName>
    <definedName name="hoc">55000</definedName>
    <definedName name="HOME_MANP">#REF!</definedName>
    <definedName name="HOMEOFFICE_COST">#REF!</definedName>
    <definedName name="HTML_CodePage" hidden="1">950</definedName>
    <definedName name="HTML_Control" localSheetId="6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6" hidden="1">{"'Sheet1'!$L$16"}</definedName>
    <definedName name="huy" localSheetId="5" hidden="1">{"'Sheet1'!$L$16"}</definedName>
    <definedName name="huy" hidden="1">{"'Sheet1'!$L$16"}</definedName>
    <definedName name="IDLAB_COST">#REF!</definedName>
    <definedName name="INDMANP">#REF!</definedName>
    <definedName name="kiem">#REF!</definedName>
    <definedName name="khac">2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_xlnm.Print_Area" localSheetId="2">'Chi tieu KT'!$A$1:$AO$83</definedName>
    <definedName name="_xlnm.Print_Area" localSheetId="1">'tong hop'!$A$1:$M$151</definedName>
    <definedName name="PRINT_AREA_MI">#REF!</definedName>
    <definedName name="_xlnm.Print_Titles" localSheetId="2">'Chi tieu KT'!$6:$7</definedName>
    <definedName name="_xlnm.Print_Titles" localSheetId="5">'Doanh nghiep'!$6:$7</definedName>
    <definedName name="_xlnm.Print_Titles" localSheetId="3">'NN-CN-DV'!$6:$7</definedName>
    <definedName name="_xlnm.Print_Titles" localSheetId="1">'tong hop'!$7:$8</definedName>
    <definedName name="_xlnm.Print_Titles" localSheetId="4">'Xa hoi'!$6:$7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L18CLBC">#REF!</definedName>
    <definedName name="QL18conlai">#REF!</definedName>
    <definedName name="Sheet1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ien">#REF!</definedName>
    <definedName name="Tonghop">#REF!</definedName>
    <definedName name="ty_le_BTN">#REF!</definedName>
    <definedName name="thue">6</definedName>
    <definedName name="Tra_don_gia_KS">#REF!</definedName>
    <definedName name="VARIINST">#REF!</definedName>
    <definedName name="VARIPURC">#REF!</definedName>
    <definedName name="vat">5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comments3.xml><?xml version="1.0" encoding="utf-8"?>
<comments xmlns="http://schemas.openxmlformats.org/spreadsheetml/2006/main">
  <authors>
    <author>Windows User</author>
  </authors>
  <commentList>
    <comment ref="B6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<sst xmlns="http://schemas.openxmlformats.org/spreadsheetml/2006/main" count="1362" uniqueCount="642">
  <si>
    <t xml:space="preserve">  - Số người trong độ tuổi lao động</t>
  </si>
  <si>
    <t xml:space="preserve">  - Số người lao động tham gia trong nền KTQD</t>
  </si>
  <si>
    <t xml:space="preserve">  - Cơ cấu lao động tham gia trong nền KTQD</t>
  </si>
  <si>
    <t xml:space="preserve">  - Tỷ lệ lao động qua đào tạo so với tổng số lao động </t>
  </si>
  <si>
    <t xml:space="preserve">  - Số xã, phường, thị trấn đạt tiêu chuẩn phù hợp với trẻ em</t>
  </si>
  <si>
    <t xml:space="preserve">  - Tỷ lệ kiên cố hoá trường lớp học</t>
  </si>
  <si>
    <t>‰</t>
  </si>
  <si>
    <t>Chi ngân sách địa phương</t>
  </si>
  <si>
    <t>Chi đầu tư phát triển do địa phương quản lý</t>
  </si>
  <si>
    <t>Chi thường xuyên</t>
  </si>
  <si>
    <t>Tổng vốn đầu tư phát triển trên địa bàn</t>
  </si>
  <si>
    <t xml:space="preserve">  + Trồng trọt</t>
  </si>
  <si>
    <t>Tỷ đồng</t>
  </si>
  <si>
    <t>Người</t>
  </si>
  <si>
    <t>- Nông nghiệp</t>
  </si>
  <si>
    <t xml:space="preserve">  + Chăn nuôi</t>
  </si>
  <si>
    <t xml:space="preserve">  + Dịch vụ nông nghiệp</t>
  </si>
  <si>
    <t>- Lâm nghiệp</t>
  </si>
  <si>
    <t>- Thuỷ sản</t>
  </si>
  <si>
    <t>Lâm nghiệp</t>
  </si>
  <si>
    <t xml:space="preserve">        + Rừng phòng hộ và đặc dụng</t>
  </si>
  <si>
    <t xml:space="preserve">        + Rừng sản xuất</t>
  </si>
  <si>
    <t>CÁC CHỈ TIÊU KINH TẾ TỔNG HỢP</t>
  </si>
  <si>
    <t>CÁC CHỈ TIÊU XÃ HỘI</t>
  </si>
  <si>
    <t>DÂN SỐ</t>
  </si>
  <si>
    <t>LAO ĐỘNG VIỆC LÀM</t>
  </si>
  <si>
    <t>Y TẾ - XÃ HỘI</t>
  </si>
  <si>
    <t>VĂN HÓA</t>
  </si>
  <si>
    <t>GIÁO DỤC</t>
  </si>
  <si>
    <t>CÁC CHỈ TIÊU MÔI TRƯỜNG VÀ PHÁT TRIỂN BỀN VỮNG</t>
  </si>
  <si>
    <t>PHÁT TRIỂN DOANH NGHIỆP</t>
  </si>
  <si>
    <t>PHÁT TRIỂN KINH TẾ TẬP THỂ</t>
  </si>
  <si>
    <t xml:space="preserve">Chăn nuôi </t>
  </si>
  <si>
    <t xml:space="preserve">  - Trong đó: Đàn gà</t>
  </si>
  <si>
    <t>Thuỷ sản</t>
  </si>
  <si>
    <t xml:space="preserve">     + Diện tích chuyên canh</t>
  </si>
  <si>
    <t xml:space="preserve">     + Diện tích thâm canh</t>
  </si>
  <si>
    <t>Mặt hàng nhập khẩu chủ yếu</t>
  </si>
  <si>
    <t>Hộ</t>
  </si>
  <si>
    <t>Xã</t>
  </si>
  <si>
    <t>Học sinh</t>
  </si>
  <si>
    <t>Giường</t>
  </si>
  <si>
    <t>Bác sĩ</t>
  </si>
  <si>
    <t xml:space="preserve">  - Tổng số người có việc làm mới trong năm</t>
  </si>
  <si>
    <t xml:space="preserve">  - Tổng số học sinh đầu năm học</t>
  </si>
  <si>
    <t xml:space="preserve">         + Tiểu học</t>
  </si>
  <si>
    <t xml:space="preserve">         + Trung học cơ sở</t>
  </si>
  <si>
    <t xml:space="preserve">  - Tỷ lệ trẻ em trong độ tuổi đi học mẫu giáo</t>
  </si>
  <si>
    <t xml:space="preserve">  - Số hộ xem được Đài Truyền hình Việt Nam</t>
  </si>
  <si>
    <t xml:space="preserve">  - Tỷ lệ hộ xem được Đài Truyền hình Việt Nam</t>
  </si>
  <si>
    <t xml:space="preserve">  - Số hộ nghe được Đài tiếng nói Việt Nam</t>
  </si>
  <si>
    <t xml:space="preserve">  - Tỷ lệ hộ nghe được Đài tiếng nói Việt Nam</t>
  </si>
  <si>
    <t>So sánh (%)</t>
  </si>
  <si>
    <t>CHỈ TIÊU</t>
  </si>
  <si>
    <t>Trong đó:</t>
  </si>
  <si>
    <t>Kế hoạch</t>
  </si>
  <si>
    <t>Đơn vị</t>
  </si>
  <si>
    <t>%</t>
  </si>
  <si>
    <t>Tr.USD</t>
  </si>
  <si>
    <t>Ha</t>
  </si>
  <si>
    <t>STT</t>
  </si>
  <si>
    <t>I</t>
  </si>
  <si>
    <t>Bieu mau huong dan 2006-2010 Mau.xls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</si>
  <si>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</si>
  <si>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</si>
  <si>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</si>
  <si>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</si>
  <si>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</si>
  <si>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</si>
  <si>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</si>
  <si>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</si>
  <si>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</si>
  <si>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</si>
  <si>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</si>
  <si>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/>
  </si>
  <si>
    <t>-</t>
  </si>
  <si>
    <t>II</t>
  </si>
  <si>
    <t>A</t>
  </si>
  <si>
    <t>a)</t>
  </si>
  <si>
    <t>b)</t>
  </si>
  <si>
    <t>B</t>
  </si>
  <si>
    <t>C</t>
  </si>
  <si>
    <t>HTX</t>
  </si>
  <si>
    <t>LHHTX</t>
  </si>
  <si>
    <t>Tấn</t>
  </si>
  <si>
    <t>III</t>
  </si>
  <si>
    <t xml:space="preserve">  - Tỷ lệ học sinh đi học đúng tuổi</t>
  </si>
  <si>
    <t xml:space="preserve">  Trong đó: Cá nuôi</t>
  </si>
  <si>
    <t>DN</t>
  </si>
  <si>
    <t xml:space="preserve">  - Tỷ lệ hộ nghèo</t>
  </si>
  <si>
    <t>TT</t>
  </si>
  <si>
    <t>IV</t>
  </si>
  <si>
    <t>V</t>
  </si>
  <si>
    <t>VI</t>
  </si>
  <si>
    <t>VII</t>
  </si>
  <si>
    <t xml:space="preserve">  - Tỷ lệ tốt nghiệp THPT</t>
  </si>
  <si>
    <t xml:space="preserve">  - Tỷ lệ giáo viên THPT có trình độ thạc sĩ</t>
  </si>
  <si>
    <t xml:space="preserve">        + Tiểu học</t>
  </si>
  <si>
    <t xml:space="preserve">  - Phổ cập mầm non cho trẻ 5 tuổi</t>
  </si>
  <si>
    <t>Huyện</t>
  </si>
  <si>
    <t xml:space="preserve"> - Dân số trung bình</t>
  </si>
  <si>
    <t xml:space="preserve"> - Tốc độ tăng dân số tự nhiên</t>
  </si>
  <si>
    <t xml:space="preserve"> - Mức giảm tỷ lệ sinh</t>
  </si>
  <si>
    <t xml:space="preserve"> - Tỷ số giới tính khi sinh (số bé trai so với 100 bé gái)</t>
  </si>
  <si>
    <t>Xã, P, TT</t>
  </si>
  <si>
    <t>Mặt hàng xuất khẩu chủ yếu</t>
  </si>
  <si>
    <t>CÁC CHỈ TIÊU PHÁT TRIỂN DOANH NGHIỆP VÀ KINH TẾ TẬP THỂ</t>
  </si>
  <si>
    <t xml:space="preserve">    + Sản lượng khai thác thủy sản tự nhiên  </t>
  </si>
  <si>
    <t xml:space="preserve">    + Sản lượng nuôi trồng</t>
  </si>
  <si>
    <t xml:space="preserve">  - Hàng dệt may</t>
  </si>
  <si>
    <t xml:space="preserve">  - Hàng thủ công mỹ nghệ</t>
  </si>
  <si>
    <t xml:space="preserve">  - Hàng hóa khác</t>
  </si>
  <si>
    <t xml:space="preserve">  - Hóa chất</t>
  </si>
  <si>
    <t xml:space="preserve">  - Thuốc trừ sâu và nguyên liệu</t>
  </si>
  <si>
    <t xml:space="preserve">  - Vải may mặc</t>
  </si>
  <si>
    <t xml:space="preserve">  - Phụ liệu hàng may mặc</t>
  </si>
  <si>
    <t xml:space="preserve">  - Kim loại thường khác</t>
  </si>
  <si>
    <t xml:space="preserve">  - Sắt thép</t>
  </si>
  <si>
    <t xml:space="preserve">  - Máy móc, thiết bị, phụ tùng khác</t>
  </si>
  <si>
    <t xml:space="preserve">  - Hàng hoá khác</t>
  </si>
  <si>
    <t>Tổng số Liên hiệp hợp tác xã</t>
  </si>
  <si>
    <t>Tổng số xã viên hợp tác xã</t>
  </si>
  <si>
    <t>Triệu USD</t>
  </si>
  <si>
    <t>D</t>
  </si>
  <si>
    <t xml:space="preserve"> Giờ/năm</t>
  </si>
  <si>
    <t xml:space="preserve">Số DNNN đang hoạt động </t>
  </si>
  <si>
    <t>Trong đó: - Doanh nghiệp 100% vốn Nhà nước
                  - Doanh nghiệp &gt; 50% vốn Nhà nước</t>
  </si>
  <si>
    <t>Số DNNN cổ phần hóa</t>
  </si>
  <si>
    <t>Số DNNN thực hiện hình thức sắp xếp khác (thoái vốn, giao bán, hợp nhất, giải thể, phá sản…)</t>
  </si>
  <si>
    <t>Tổng vốn chủ sở hữu tại doanh nghiệp</t>
  </si>
  <si>
    <t>Triệu đồng</t>
  </si>
  <si>
    <t xml:space="preserve">Tổng vốn Điều lệ </t>
  </si>
  <si>
    <t>Đóng góp ngân sách</t>
  </si>
  <si>
    <t>Doanh nghiệp ngoài nhà nước</t>
  </si>
  <si>
    <t>Số doanh nghiệp đang hoạt động lũy kế đến kỳ báo cáo</t>
  </si>
  <si>
    <t>Số doanh nghiệp kinh doanh có lãi</t>
  </si>
  <si>
    <t>Số lao động trong doanh nghiệp</t>
  </si>
  <si>
    <t>Trong đó lao động nữ</t>
  </si>
  <si>
    <t>Thu nhập bình quân người lao động</t>
  </si>
  <si>
    <t>Doanh thu thuần</t>
  </si>
  <si>
    <t>Lợi nhuận trước thuế</t>
  </si>
  <si>
    <t>Trong đó: thành lập mới</t>
  </si>
  <si>
    <t>người</t>
  </si>
  <si>
    <t>Trong đó: Xã viên mới</t>
  </si>
  <si>
    <t>Tổng doanh thu hợp tác xã</t>
  </si>
  <si>
    <t>Tổng số lãi trước thuế của hợp tác xã</t>
  </si>
  <si>
    <t>Tổng số cán bộ quản lý hợp tác xã</t>
  </si>
  <si>
    <t>Tổng số lao động trong HTX</t>
  </si>
  <si>
    <t>Trong đó: tổng số lao động là xã viên HTX</t>
  </si>
  <si>
    <t>Thu nhập bình quân một lao động của HTX</t>
  </si>
  <si>
    <t>*</t>
  </si>
  <si>
    <t>CHỈ TIÊU NÔNG NGHIỆP, CÔNG NGHIỆP, DỊCH VỤ, XUẤT NHẬP KHẨU</t>
  </si>
  <si>
    <t>NÔNG, LÂM NGHIỆP VÀ THUỶ SẢN</t>
  </si>
  <si>
    <t>CÔNG NGHIỆP - XÂY DỰNG</t>
  </si>
  <si>
    <t>DỊCH VỤ</t>
  </si>
  <si>
    <t>Tỷ lệ chất thải rắn được thu gom</t>
  </si>
  <si>
    <t xml:space="preserve"> - Nông thôn</t>
  </si>
  <si>
    <t>Tỷ lệ chất thải rắn thu gom được xử lý hợp vệ sinh</t>
  </si>
  <si>
    <t>Tỷ lệ CCN đang hoạt động có hệ thống xử lý nước thải tập trung đạt tiêu chuẩn môi trường</t>
  </si>
  <si>
    <t>Tỷ lệ KCN đang hoạt động có hệ thống xử lý nước thải tập trung đạt tiêu chuẩn môi trường</t>
  </si>
  <si>
    <t>Tỷ lệ diện tích cây xanh, mặt nước của đô thị</t>
  </si>
  <si>
    <t>Tỷ lệ che phủ rừng (không tính cây ăn quả)</t>
  </si>
  <si>
    <t>VIII</t>
  </si>
  <si>
    <t>XÂY DỰNG NÔNG THÔN MỚI</t>
  </si>
  <si>
    <t>Tiêu chí</t>
  </si>
  <si>
    <t xml:space="preserve">Trong đó: </t>
  </si>
  <si>
    <t>- Năng suất</t>
  </si>
  <si>
    <t>- Sản lượng</t>
  </si>
  <si>
    <t xml:space="preserve"> Lạc</t>
  </si>
  <si>
    <t>Vải thiều</t>
  </si>
  <si>
    <t xml:space="preserve">Cam </t>
  </si>
  <si>
    <t>d</t>
  </si>
  <si>
    <t>c</t>
  </si>
  <si>
    <t>e</t>
  </si>
  <si>
    <t>Bưởi Diễn</t>
  </si>
  <si>
    <t>Dứa</t>
  </si>
  <si>
    <t>a</t>
  </si>
  <si>
    <t>b</t>
  </si>
  <si>
    <t>Tạ/ha</t>
  </si>
  <si>
    <t>- Diện tích</t>
  </si>
  <si>
    <t>Phát triển nông thôn</t>
  </si>
  <si>
    <t>- Số tiêu chí nông thôn mới bình quân đạt được/xã</t>
  </si>
  <si>
    <t>- Tỷ lệ xã đạt chuẩn nông thôn mới</t>
  </si>
  <si>
    <t>- Công nghiệp khai khoáng</t>
  </si>
  <si>
    <t>- Công nghiệp chế biến, chế tạo</t>
  </si>
  <si>
    <t>- Sản xuất và phân phối điện, khí đốt, nước</t>
  </si>
  <si>
    <t>- Cung cấp nước, quản lý và xử lý rác thải, nước thải</t>
  </si>
  <si>
    <t>Giá trị sản xuất (giá SS 2010)</t>
  </si>
  <si>
    <t>Số CCN đang hoạt động</t>
  </si>
  <si>
    <t>Số KCN đang hoạt động</t>
  </si>
  <si>
    <t>KCN</t>
  </si>
  <si>
    <t xml:space="preserve">  Trong đó: Dân số nông thôn</t>
  </si>
  <si>
    <t xml:space="preserve"> - Dân số là dân tộc thiểu số</t>
  </si>
  <si>
    <t xml:space="preserve"> - Tỷ lệ dân số thành thị</t>
  </si>
  <si>
    <t>GIẢM NGHÈO (theo chuẩn nghèo tiếp cận đa chiều)</t>
  </si>
  <si>
    <t xml:space="preserve">  - Số hộ nghèo</t>
  </si>
  <si>
    <t xml:space="preserve">  - Mức giảm tỷ lệ hộ nghèo</t>
  </si>
  <si>
    <t xml:space="preserve">  - Số hộ thoát khỏi nghèo </t>
  </si>
  <si>
    <t xml:space="preserve"> - Tỷ lệ xã đạt chuẩn nông thôn mới</t>
  </si>
  <si>
    <t xml:space="preserve">  Trong đó:  Phát thanh bằng tiếng dân tộc</t>
  </si>
  <si>
    <t xml:space="preserve">  - Tổng thời lượng truyền hình trong năm</t>
  </si>
  <si>
    <t xml:space="preserve">  Trong đó:  Truyền hình bằng tiếng dân tộc</t>
  </si>
  <si>
    <t xml:space="preserve"> - Thành thị</t>
  </si>
  <si>
    <t xml:space="preserve">Tỷ lệ nước thải của các cơ sở sản xuất, kinh doanh và dịch vụ được xử lý đạt tiêu chuẩn môi trường </t>
  </si>
  <si>
    <t>Tỷ lệ chất thải nguy hại đã xử lý đạt tiêu chuẩn, quy chuẩn kỹ thuật quốc gia tương ứng</t>
  </si>
  <si>
    <t>CCN</t>
  </si>
  <si>
    <t xml:space="preserve">                   - Công nghiệp - Xây dựng</t>
  </si>
  <si>
    <t xml:space="preserve">                   - Dịch vụ</t>
  </si>
  <si>
    <t xml:space="preserve">                  - Nông, lâm nghiệp và thủy sản</t>
  </si>
  <si>
    <t xml:space="preserve">                  - Công nghiệp - Xây dựng</t>
  </si>
  <si>
    <t xml:space="preserve">                  - Dịch vụ</t>
  </si>
  <si>
    <t xml:space="preserve">    Trong đó:  Lao động nữ</t>
  </si>
  <si>
    <t xml:space="preserve">  - Trong đó: Số xã đặc biệt khó khăn (theo tiêu chuẩn của Chương trình 135)</t>
  </si>
  <si>
    <t xml:space="preserve"> - Số dược sĩ đại học/10.000 dân</t>
  </si>
  <si>
    <t>Dược sĩ</t>
  </si>
  <si>
    <t>Trong đó: Tỷ lệ trạm y tế xã miền núi có bác sĩ</t>
  </si>
  <si>
    <t xml:space="preserve"> - Tỷ số tử vong mẹ liên quan đến thai sản/10 vạn trẻ đẻ sống </t>
  </si>
  <si>
    <t>BM/100000 trẻ đẻ sống</t>
  </si>
  <si>
    <t xml:space="preserve"> - Tỷ lệ người dân tham gia bảo hiểm y tế</t>
  </si>
  <si>
    <t xml:space="preserve">  - Tổng thời lượng phát thanh trong năm</t>
  </si>
  <si>
    <t xml:space="preserve">   Tổng số khách du lịch</t>
  </si>
  <si>
    <t>Lượt người</t>
  </si>
  <si>
    <t xml:space="preserve"> - Khách du lịch trong nước</t>
  </si>
  <si>
    <t xml:space="preserve"> - Khách du  lịch nước ngoài</t>
  </si>
  <si>
    <t xml:space="preserve">       + Số cháu ra nhà trẻ </t>
  </si>
  <si>
    <t>Cháu</t>
  </si>
  <si>
    <t xml:space="preserve">       + Số cháu ra mẫu giáo </t>
  </si>
  <si>
    <t xml:space="preserve">       + Tiểu học </t>
  </si>
  <si>
    <t xml:space="preserve">       + Trung học cơ sở </t>
  </si>
  <si>
    <t xml:space="preserve">       + Trung học phổ thông</t>
  </si>
  <si>
    <t xml:space="preserve">       + Giáo dục thường xuyên</t>
  </si>
  <si>
    <t xml:space="preserve">       Bổ túc văn hoá</t>
  </si>
  <si>
    <t xml:space="preserve">        + Trung học cơ sở </t>
  </si>
  <si>
    <t xml:space="preserve">        + Trung học phổ thông</t>
  </si>
  <si>
    <t xml:space="preserve">  - Số huyện, thành phố đạt phổ cập trung học cơ sở</t>
  </si>
  <si>
    <t xml:space="preserve">  - Tỷ lệ huyện, thành phố đạt phổ cập trung học cơ sở</t>
  </si>
  <si>
    <t xml:space="preserve">  - Tỷ lệ trường đạt chuẩn quốc gia</t>
  </si>
  <si>
    <t xml:space="preserve">  - Số trường đạt chuẩn quốc gia</t>
  </si>
  <si>
    <t>Trường</t>
  </si>
  <si>
    <t xml:space="preserve">  + Trường Mầm non</t>
  </si>
  <si>
    <t xml:space="preserve">Trường </t>
  </si>
  <si>
    <t xml:space="preserve">  + Trường Tiểu học</t>
  </si>
  <si>
    <t xml:space="preserve">  + Trường THCS</t>
  </si>
  <si>
    <t xml:space="preserve">  + Trường THPT</t>
  </si>
  <si>
    <t xml:space="preserve">   +  Mầm non </t>
  </si>
  <si>
    <t xml:space="preserve">   + Tiểu học</t>
  </si>
  <si>
    <t xml:space="preserve">   +  Trung học cơ sở</t>
  </si>
  <si>
    <t xml:space="preserve">   +  Trung học phổ thông (công lập)</t>
  </si>
  <si>
    <t>IX</t>
  </si>
  <si>
    <t xml:space="preserve"> - Số tiêu chí hoàn thành thêm bình quân/xã</t>
  </si>
  <si>
    <t xml:space="preserve"> - Số xã đạt chuẩn nông thôn mới (tính lũy kế)</t>
  </si>
  <si>
    <t>Giá trị sản xuất nông, lâm nghiệp, thuỷ sản (giá SS 2010)</t>
  </si>
  <si>
    <t>Giá trị sản xuất nông, lâm nghiệp, thuỷ sản (giá hiện hành)</t>
  </si>
  <si>
    <t>Giá trị sản xuất/1ha đất sản xuất nông nghiệp</t>
  </si>
  <si>
    <t>Một số sản phẩm chủ yếu</t>
  </si>
  <si>
    <t>Trồng trọt</t>
  </si>
  <si>
    <t xml:space="preserve">Cây lương thực có hạt  </t>
  </si>
  <si>
    <t xml:space="preserve"> - Diện tích</t>
  </si>
  <si>
    <t xml:space="preserve"> - Sản lượng</t>
  </si>
  <si>
    <t xml:space="preserve"> Lúa cả năm                    </t>
  </si>
  <si>
    <t xml:space="preserve"> Ha</t>
  </si>
  <si>
    <t xml:space="preserve"> Tấn</t>
  </si>
  <si>
    <t>Trong đó:  Lúa chất lượng:</t>
  </si>
  <si>
    <t xml:space="preserve"> Ngô                              </t>
  </si>
  <si>
    <t>Cây có củ</t>
  </si>
  <si>
    <t>Khoai lang</t>
  </si>
  <si>
    <t>Sắn</t>
  </si>
  <si>
    <t xml:space="preserve">Cây ăn quả </t>
  </si>
  <si>
    <t xml:space="preserve">  Vải VietGAP:</t>
  </si>
  <si>
    <t xml:space="preserve">  Vải sớm:       </t>
  </si>
  <si>
    <t xml:space="preserve">  Vải GlobalGAP:</t>
  </si>
  <si>
    <t>Trong đó: Cam đường canh</t>
  </si>
  <si>
    <t>Na</t>
  </si>
  <si>
    <t>Cây công nghiệp</t>
  </si>
  <si>
    <t>Cây hàng năm chủ yếu</t>
  </si>
  <si>
    <t>Đậu tương</t>
  </si>
  <si>
    <t>Thuốc lá</t>
  </si>
  <si>
    <t>Cây lâu năm chủ yếu</t>
  </si>
  <si>
    <t>Chè</t>
  </si>
  <si>
    <t>Cây thực phẩm</t>
  </si>
  <si>
    <t xml:space="preserve">Rau các loại                </t>
  </si>
  <si>
    <t>Rau chế biến</t>
  </si>
  <si>
    <t>Rau an toàn</t>
  </si>
  <si>
    <t xml:space="preserve">Đậu các loại                </t>
  </si>
  <si>
    <t xml:space="preserve"> - Trồng rừng tập trung </t>
  </si>
  <si>
    <t xml:space="preserve"> - Bảo vệ rừng </t>
  </si>
  <si>
    <t xml:space="preserve"> - Sản lượng khai thác</t>
  </si>
  <si>
    <t xml:space="preserve"> + Rừng trồng</t>
  </si>
  <si>
    <t xml:space="preserve">   - Tỷ lệ bò lai</t>
  </si>
  <si>
    <t xml:space="preserve">  - Lợn nái</t>
  </si>
  <si>
    <t xml:space="preserve">  - Tỷ lệ nái ngoại</t>
  </si>
  <si>
    <t xml:space="preserve">  - Lợn thịt xuất chuồng</t>
  </si>
  <si>
    <t>Tổng đàn gia cầm các loại</t>
  </si>
  <si>
    <t xml:space="preserve">  - Tổng số gia cầm xuất chuồng</t>
  </si>
  <si>
    <t>Sản phẩm chăn nuôi</t>
  </si>
  <si>
    <t>Thịt hơi các loại:</t>
  </si>
  <si>
    <t xml:space="preserve">                    - Thịt trâu</t>
  </si>
  <si>
    <t xml:space="preserve">                    - Thịt bò</t>
  </si>
  <si>
    <t xml:space="preserve">                    - Thịt lợn</t>
  </si>
  <si>
    <t xml:space="preserve">                    - Thịt gia cầm</t>
  </si>
  <si>
    <t>Trứng</t>
  </si>
  <si>
    <t>Sản lượng mật ong</t>
  </si>
  <si>
    <t>- Diện tích nuôi thủy sản</t>
  </si>
  <si>
    <t xml:space="preserve">- Sản lượng khai thác và nuôi trồng thủy sản  </t>
  </si>
  <si>
    <t>- Tỷ lệ dân số nông thôn được sử dụng nước sạch đạt quy chuẩn QCVN:02/2009/BYT</t>
  </si>
  <si>
    <t>- Số xã đạt chuẩn nông thôn mới (tính lũy kế)</t>
  </si>
  <si>
    <t>Giá trị sản xuất CN-XD (giá SS 2010)</t>
  </si>
  <si>
    <t>Giá trị sản xuất CN-XD (giá HH)</t>
  </si>
  <si>
    <t>Xây dựng</t>
  </si>
  <si>
    <t>Giá trị sản xuất (giá HH)</t>
  </si>
  <si>
    <t>Công nghiệp</t>
  </si>
  <si>
    <t xml:space="preserve">Chỉ số sản xuất công nghiệp (IIP) </t>
  </si>
  <si>
    <t>Theo thành phần kinh tế</t>
  </si>
  <si>
    <t xml:space="preserve"> - Điện sản xuất</t>
  </si>
  <si>
    <t xml:space="preserve"> - Điện thương phẩm</t>
  </si>
  <si>
    <t xml:space="preserve"> - Nước sạch</t>
  </si>
  <si>
    <t>Giá trị sản xuất dịch vụ</t>
  </si>
  <si>
    <t xml:space="preserve"> - Theo giá so sánh 2010</t>
  </si>
  <si>
    <t xml:space="preserve"> - Theo giá hiện hành</t>
  </si>
  <si>
    <t>Tổng mức bán lẻ hàng hóa và doanh thu dịch vụ</t>
  </si>
  <si>
    <t xml:space="preserve"> - Kinh tế trong nước</t>
  </si>
  <si>
    <t xml:space="preserve"> - Kinh tế có vốn đầu tư nước ngoài</t>
  </si>
  <si>
    <t>XUẤT KHẨU, NHẬP KHẨU</t>
  </si>
  <si>
    <t>Xuất khẩu</t>
  </si>
  <si>
    <t xml:space="preserve">  - Hàng rau quả</t>
  </si>
  <si>
    <t xml:space="preserve">  - Sắn và các sắn phẩm từ sắn</t>
  </si>
  <si>
    <t xml:space="preserve">  - Sản phẩm từ chất dẻo</t>
  </si>
  <si>
    <t xml:space="preserve">  - Máy vi tính, sản phẩm điện tử và linh kiện</t>
  </si>
  <si>
    <t xml:space="preserve">  - Điện thoại các loại và linh kiện</t>
  </si>
  <si>
    <t xml:space="preserve">  - Máy móc thiết bị và dụng cụ phụ tùng</t>
  </si>
  <si>
    <t xml:space="preserve">  - Túi xách, ví, vali, mũ và ô dù</t>
  </si>
  <si>
    <t xml:space="preserve">  - Sản phẩm từ sắt thép</t>
  </si>
  <si>
    <t>Nhập khẩu</t>
  </si>
  <si>
    <t xml:space="preserve">  - Thực phẩm chế biến</t>
  </si>
  <si>
    <t xml:space="preserve">  - Gỗ và sản phẩm từ gỗ</t>
  </si>
  <si>
    <t>Tốc độ tăng trưởng GRDP</t>
  </si>
  <si>
    <t>USD</t>
  </si>
  <si>
    <t xml:space="preserve">           - Khu vực nhà nước</t>
  </si>
  <si>
    <t xml:space="preserve">           - Khu vực ngoài nhà nước</t>
  </si>
  <si>
    <t xml:space="preserve">           - Thuế sản phẩm</t>
  </si>
  <si>
    <t>Kim ngạch xuất khẩu trên địa bàn</t>
  </si>
  <si>
    <t xml:space="preserve">   Trong đó: - Kinh tế trong nước</t>
  </si>
  <si>
    <t>Kim ngạch nhập khẩu trên địa bàn</t>
  </si>
  <si>
    <t>Thu ngân sách nhà nước trên địa bàn</t>
  </si>
  <si>
    <t>Thu nội địa</t>
  </si>
  <si>
    <t xml:space="preserve">   Tổng thu trừ tiền sử dụng đất, thu XSKT</t>
  </si>
  <si>
    <t xml:space="preserve">     - Thu từ DNNN TW</t>
  </si>
  <si>
    <t xml:space="preserve">     - Thu từ DNNN ĐP</t>
  </si>
  <si>
    <t xml:space="preserve">     - Thu từ DN có vốn đầu tư NN</t>
  </si>
  <si>
    <t xml:space="preserve">     - Thu từ khu vực NQD</t>
  </si>
  <si>
    <t xml:space="preserve">     - Thuế thu nhập cá nhân</t>
  </si>
  <si>
    <t xml:space="preserve">     - Thuế bảo vệ môi trường</t>
  </si>
  <si>
    <t xml:space="preserve">     - Lệ phí trước bạ</t>
  </si>
  <si>
    <t xml:space="preserve">     - Khoản thu còn lại</t>
  </si>
  <si>
    <t xml:space="preserve">   Thu tiền sử dụng đất</t>
  </si>
  <si>
    <t xml:space="preserve">  Thu xổ số kiến thiết</t>
  </si>
  <si>
    <t>Thu thuế xuất, nhập khẩu</t>
  </si>
  <si>
    <t xml:space="preserve">     - Vốn cân đối ngân sách địa phương</t>
  </si>
  <si>
    <t>Trong  đó:  Đầu tư từ nguồn thu SDĐ</t>
  </si>
  <si>
    <t xml:space="preserve">     - Hỗ trợ có mục tiêu từ ngân sách TW</t>
  </si>
  <si>
    <t xml:space="preserve">        + Các chương trình mục tiêu</t>
  </si>
  <si>
    <t xml:space="preserve">        + Vốn ODA</t>
  </si>
  <si>
    <t xml:space="preserve">    - Trung ương quản lý</t>
  </si>
  <si>
    <t xml:space="preserve">    - Địa phương quản lý</t>
  </si>
  <si>
    <t xml:space="preserve"> </t>
  </si>
  <si>
    <t xml:space="preserve">    - Vốn đầu tư trực tiếp nước ngoài</t>
  </si>
  <si>
    <t>Doanh nghiệp 100% vốn Nhà nước và trên 50% vốn nhà nước (DNNN)</t>
  </si>
  <si>
    <t xml:space="preserve">Tổng số hợp tác xã đang hoạt động </t>
  </si>
  <si>
    <t xml:space="preserve"> + Khu vực nhà nước</t>
  </si>
  <si>
    <t xml:space="preserve"> + Khu vực ngoài nhà nước</t>
  </si>
  <si>
    <t xml:space="preserve"> + Khu vực có vốn đầu tư NN</t>
  </si>
  <si>
    <t xml:space="preserve"> + Khu vực có vốn đầu tư nước ngoài</t>
  </si>
  <si>
    <t>Trong đó: - Nông, lâm nghiệp và thủy sản</t>
  </si>
  <si>
    <t xml:space="preserve">  Trong đó: Đào tạo nghề</t>
  </si>
  <si>
    <t xml:space="preserve"> + Tỷ lệ xã có đường ô tô đến trung tâm xã</t>
  </si>
  <si>
    <t xml:space="preserve"> - Số xã có đường ô tô đến trung tâm xã</t>
  </si>
  <si>
    <t xml:space="preserve"> - Số xã, phường, thị trấn có trạm y tế xã</t>
  </si>
  <si>
    <t xml:space="preserve"> + Tỷ lệ xã, phường, thị trấn có trạm y tế xã</t>
  </si>
  <si>
    <t xml:space="preserve"> - Số xã, phường, thị trấn có bưu điện văn hoá xã</t>
  </si>
  <si>
    <t xml:space="preserve"> + Tỷ lệ xã, phường, thị trấn có bưu điện văn hoá xã </t>
  </si>
  <si>
    <t xml:space="preserve"> + Số điểm văn hóa xã có Internet</t>
  </si>
  <si>
    <t xml:space="preserve"> - Số xã, phường, thị trấn có điện</t>
  </si>
  <si>
    <t xml:space="preserve"> + Tỷ lệ hộ được sử dụng điện</t>
  </si>
  <si>
    <t xml:space="preserve"> - Số xã có chợ xã liên xã</t>
  </si>
  <si>
    <t xml:space="preserve"> + Số giường xã hội hóa trong BV công lập/10.000 dân</t>
  </si>
  <si>
    <t xml:space="preserve"> + Số giường bệnh viện ngoài công lập/10.000 dân</t>
  </si>
  <si>
    <t xml:space="preserve"> - Tỷ lệ trạm y tế xã, phường, thị trấn có bác sĩ phục vụ</t>
  </si>
  <si>
    <t xml:space="preserve"> - Số bác sĩ/10.000 dân</t>
  </si>
  <si>
    <t xml:space="preserve"> - Tỷ suất tử vong trẻ em dưới 1 tuổi</t>
  </si>
  <si>
    <t xml:space="preserve"> - Tỷ suất tử vong trẻ em dưới 5 tuổi</t>
  </si>
  <si>
    <t xml:space="preserve"> - Tỷ lệ suy dinh dưỡng của trẻ dưới 5 tuổi (thể nhẹ cân)</t>
  </si>
  <si>
    <t>GRDP bình quân đầu người/năm</t>
  </si>
  <si>
    <t>Tr đồng</t>
  </si>
  <si>
    <t>- Tỷ lệ dân số nông thôn được sử dụng nước hợp vệ sinh</t>
  </si>
  <si>
    <t xml:space="preserve">  - Tổng số xã, thị trấn</t>
  </si>
  <si>
    <t xml:space="preserve">  - Tổng số hộ trên địa bàn (huyện)</t>
  </si>
  <si>
    <t>&lt;0,9</t>
  </si>
  <si>
    <t>&lt;19</t>
  </si>
  <si>
    <t>Xã, TT</t>
  </si>
  <si>
    <t xml:space="preserve">       - Công nghiệp-Xây dựng</t>
  </si>
  <si>
    <t xml:space="preserve">       - Dịch vụ</t>
  </si>
  <si>
    <t xml:space="preserve">       - Thuế sản phẩm</t>
  </si>
  <si>
    <t xml:space="preserve">     - Khu vực nhà nước</t>
  </si>
  <si>
    <t xml:space="preserve">     - Khu vực ngoài nhà nước</t>
  </si>
  <si>
    <t xml:space="preserve">     - Thuế sản phẩm</t>
  </si>
  <si>
    <t xml:space="preserve">     - Khu vực có vốn đầu tư NN</t>
  </si>
  <si>
    <t xml:space="preserve">           - Khu vực có vốn đầu tư NN</t>
  </si>
  <si>
    <t xml:space="preserve">     - Chi sự nghiệp Giáo dục- ĐT</t>
  </si>
  <si>
    <t xml:space="preserve">     + Chương trình mục tiêu QG</t>
  </si>
  <si>
    <t>S
TT</t>
  </si>
  <si>
    <t>ỦY BAN NHÂN DÂN 
HUYỆN SƠN ĐỘNG</t>
  </si>
  <si>
    <t>Tỷ lệ dân số thành thị được cung cấp nước hợp vệ sinh</t>
  </si>
  <si>
    <t>Trong đó: Tỷ lệ dân số thành thị được cung cấp có sử dụng nước hợp về sinh</t>
  </si>
  <si>
    <t>Tỷ lệ dân số nông thôn được sử dụng nước hợp vệ sinh</t>
  </si>
  <si>
    <t>ỦY BAN NHÂN DÂN
HUYỆN SƠN ĐỘNG</t>
  </si>
  <si>
    <t xml:space="preserve">KẾT QUẢ, CHỈ TIÊU VÀ KẾ HOẠCH </t>
  </si>
  <si>
    <t>Ghi 
chú</t>
  </si>
  <si>
    <t>CHỈ TIÊU VỀ KINH TẾ</t>
  </si>
  <si>
    <t>2</t>
  </si>
  <si>
    <t>3</t>
  </si>
  <si>
    <t xml:space="preserve"> + THCS </t>
  </si>
  <si>
    <t xml:space="preserve"> Hộ</t>
  </si>
  <si>
    <t>1</t>
  </si>
  <si>
    <t xml:space="preserve"> - Tỷ lệ giới tính bé trai trên bé gái</t>
  </si>
  <si>
    <t xml:space="preserve"> - Tổng đàn ong mật</t>
  </si>
  <si>
    <t xml:space="preserve"> - Sản lượng mật</t>
  </si>
  <si>
    <t xml:space="preserve"> - Trồng mới rừng</t>
  </si>
  <si>
    <t>Trong đó: Công nghiệp</t>
  </si>
  <si>
    <t>Chăn nuôi</t>
  </si>
  <si>
    <t>Tổng sản lượng lương thực có hạt</t>
  </si>
  <si>
    <t xml:space="preserve"> - Sản lượng thịt hơi các loại</t>
  </si>
  <si>
    <t>Dân số trung bình</t>
  </si>
  <si>
    <t>- Quy mô trường</t>
  </si>
  <si>
    <t>- Phổ cập mầm non cho trẻ 5 tuổi</t>
  </si>
  <si>
    <t>Xã, thị trấn</t>
  </si>
  <si>
    <t>Y tế</t>
  </si>
  <si>
    <t>trường</t>
  </si>
  <si>
    <t>Môi trường</t>
  </si>
  <si>
    <t>Văn hóa</t>
  </si>
  <si>
    <t>An sinh xã hội</t>
  </si>
  <si>
    <t>Chỉ tiêu xây dựng nông thôn mới</t>
  </si>
  <si>
    <t>Lao động - việc làm</t>
  </si>
  <si>
    <t xml:space="preserve"> + Mầm non</t>
  </si>
  <si>
    <t xml:space="preserve"> + Tiểu học</t>
  </si>
  <si>
    <t>Tỷ lệ trường đạt chuẩn quốc gia</t>
  </si>
  <si>
    <t>Trong đó: Xuất khẩu lao động</t>
  </si>
  <si>
    <t xml:space="preserve"> - Số hộ thoát nghèo</t>
  </si>
  <si>
    <t xml:space="preserve"> - Tỷ lệ hộ nghèo theo chuẩn mới</t>
  </si>
  <si>
    <t>- Số học sinh có mặt đầu năm học</t>
  </si>
  <si>
    <t xml:space="preserve"> - Tỷ lệ kiên cố hóa trường, lớp học</t>
  </si>
  <si>
    <t xml:space="preserve">  - Tỷ lệ xã, thị trấn duy trì phổ cập THCS</t>
  </si>
  <si>
    <t xml:space="preserve">  - Số xã, thị trấn duy trì đạt phổ cập THCS</t>
  </si>
  <si>
    <t>thể thao nội khóa theo quy định của Bộ GD&amp;ĐT</t>
  </si>
  <si>
    <t>Đơn vị tính: Triệu đồng</t>
  </si>
  <si>
    <t>Tên công trình</t>
  </si>
  <si>
    <t>Địa điểm 
đầu tư</t>
  </si>
  <si>
    <t>Tiến độ thực hiện</t>
  </si>
  <si>
    <t>Vốn 30A</t>
  </si>
  <si>
    <t>Trả nợ quyết toán các dự án hoàn thành</t>
  </si>
  <si>
    <t>Chuẩn bị đầu tư</t>
  </si>
  <si>
    <t>Vốn duy tu sửa chữa</t>
  </si>
  <si>
    <t xml:space="preserve"> - Thuế giá trị gia tăng hàng hóa nhập khẩu</t>
  </si>
  <si>
    <t xml:space="preserve"> - Thuế xuất khẩu, thuế nhập khẩu, thuế TTĐB, thuế BVMT hàng hóa nhập khẩu</t>
  </si>
  <si>
    <t xml:space="preserve">     - Chi sự nghiệp đào tạo - dạy nghề</t>
  </si>
  <si>
    <t xml:space="preserve">     - Chi quốc phòng - an ninh</t>
  </si>
  <si>
    <t xml:space="preserve">     - Chi đảm bảo xã hội</t>
  </si>
  <si>
    <t xml:space="preserve">     - Chi sự quản lý hành chính</t>
  </si>
  <si>
    <t xml:space="preserve">     - Chi sự nghiệp văn hóa thông tin</t>
  </si>
  <si>
    <t xml:space="preserve">     - Chi sự nghiệp phat thanh truyền hình</t>
  </si>
  <si>
    <t xml:space="preserve">     - Chi công tác dân số KHH&amp;GĐ</t>
  </si>
  <si>
    <t xml:space="preserve">     - Chi sự nghiệp thể dục thể thao</t>
  </si>
  <si>
    <t xml:space="preserve">     - Chi sự nghiệp kinh tê</t>
  </si>
  <si>
    <t>Số 
TT</t>
  </si>
  <si>
    <t xml:space="preserve">  - Xã, thị trấn đạt phổ cập giáo dục tiểu học đúng
 độ tuổi mức độ 2</t>
  </si>
  <si>
    <t xml:space="preserve"> - Tỷ lệ trạm y tế đạt chuẩn quốc gia về y tế
 (theo chuẩn giai đoạn 2011-2020)</t>
  </si>
  <si>
    <t xml:space="preserve"> CUNG CẤP CÁC DỊCH VỤ CƠ SỞ HẠ
 TẦNG THIẾT YẾU</t>
  </si>
  <si>
    <t xml:space="preserve">  - Tỷ lệ thời gian lao động được sử dụng của
  lao động trong độ tuổi ở nông thôn</t>
  </si>
  <si>
    <t xml:space="preserve">  - Tỷ lệ lao động trong độ tuổi chưa có việc làm
 ở khu vực thành thị</t>
  </si>
  <si>
    <t xml:space="preserve">    +  Số lao động đi làm việc có thời hạn ở
 nước ngoài trong năm theo hợp đồng</t>
  </si>
  <si>
    <t>Tổng ngân sách thực hiện các chương trình hỗ 
trợ doanh nghiệp nhỏ và vừa trên địa bàn</t>
  </si>
  <si>
    <t>Ước thực hiện       cả năm</t>
  </si>
  <si>
    <t>BÁO CÁO TỔNG HỢP TÌNH HÌNH THỰC HIỆN CÁC CÔNG TRÌNH 6 THÁNG ĐẦU NĂM 2018</t>
  </si>
  <si>
    <t>KH vốn năm 2018</t>
  </si>
  <si>
    <t>Dự án chuyển tiếp sang năm 2018</t>
  </si>
  <si>
    <t>Dự án khởi công mới năm 2018</t>
  </si>
  <si>
    <t>Tổng mức 
đầu tư</t>
  </si>
  <si>
    <t>Giải ngân</t>
  </si>
  <si>
    <t xml:space="preserve">Giải ngân Tháng </t>
  </si>
  <si>
    <t>Ghi chú</t>
  </si>
  <si>
    <t>Đường bê tông thôn Tiên Lý</t>
  </si>
  <si>
    <t>xã Yên Định</t>
  </si>
  <si>
    <t>Đã QT</t>
  </si>
  <si>
    <t>Đường bê tông thôn Hạ đi thôn Tảu</t>
  </si>
  <si>
    <t>xã Long Sơn</t>
  </si>
  <si>
    <t>Đường bê tông thôn Răng, thôn Ao Giang</t>
  </si>
  <si>
    <t>xã Cẩm Đàn</t>
  </si>
  <si>
    <t>Đường bê tông thôn Thác</t>
  </si>
  <si>
    <t>xã An Lạc</t>
  </si>
  <si>
    <t>Đường Bt thôn Đẫng xã Long Sơn đi thôn Nam Bồng xã Bồng Am</t>
  </si>
  <si>
    <t>xã Bồng Am</t>
  </si>
  <si>
    <t>Đường bê tông thôn Mật – Mo Reo – Trường THPT Sơn Động Số 1, xã An Lập, huyện Sơn Động, tỉnh Bắc Giang.</t>
  </si>
  <si>
    <t xml:space="preserve">xã An Lập </t>
  </si>
  <si>
    <t>Hoàn thành 100%</t>
  </si>
  <si>
    <t>Đường vào trung tâm xã An Lạc (đoạn qua thôn Đồng Dương)</t>
  </si>
  <si>
    <t>Đang lập HSQT</t>
  </si>
  <si>
    <t>Đường vào trung tâm xã An Lạc (đoạn từ thôn Rõng đi thôn Đồng Dương)</t>
  </si>
  <si>
    <t>Đường bê tông liên thôn Tẩu đi thôn Thượng, xã Long Sơn</t>
  </si>
  <si>
    <t>Đường bê tông thôn Nhân Định (khu Khe Róng), xã Yên Định</t>
  </si>
  <si>
    <t>Đường bê tông thôn Sản 1 đi thôn Phiên Hương</t>
  </si>
  <si>
    <t>xã Hữu Sản</t>
  </si>
  <si>
    <t>Mới khởi công</t>
  </si>
  <si>
    <t>Đường bê tông thôn Chao</t>
  </si>
  <si>
    <t>Đường bê tông thôn Điệu Dưới đi Điệu Trên</t>
  </si>
  <si>
    <t>Đường giao thông liên xã An Châu, Yên Định và Giáo Liêm</t>
  </si>
  <si>
    <t>Hệ thống đường giao thông nông thôn các xã Long Sơn, Dương Hưu và Thanh Luận, huyện Sơn Động</t>
  </si>
  <si>
    <t xml:space="preserve"> - Tỷ lệ dân số nông thôn</t>
  </si>
  <si>
    <t>(Biểu kèm theo Báo cáo số           /BC-UBND ngày        tháng 6 năm 2018 của UBND huyện Sơn Động)</t>
  </si>
  <si>
    <t>Tỷ lệ chất thải rắn thu gom được
 xử lý hợp vệ sinh</t>
  </si>
  <si>
    <t xml:space="preserve"> - Số tiêu chí hoàn thành thêm
 bình quân/xã của 21 xã</t>
  </si>
  <si>
    <t xml:space="preserve"> - Số xã đạt chuẩn nông thôn mới 
(lũy kế) đến 2020</t>
  </si>
  <si>
    <t>Số trường đặt chuẩn quốc gia lũy kế</t>
  </si>
  <si>
    <t xml:space="preserve"> - Tổng đàn trâu</t>
  </si>
  <si>
    <t xml:space="preserve"> - Tổng đàn bò </t>
  </si>
  <si>
    <t xml:space="preserve"> - Tổng đàn Lợn</t>
  </si>
  <si>
    <t xml:space="preserve"> - Tổng đàn gia cầm</t>
  </si>
  <si>
    <t>c)</t>
  </si>
  <si>
    <t>Chi dự phòng</t>
  </si>
  <si>
    <t>d)</t>
  </si>
  <si>
    <t>Chi khác</t>
  </si>
  <si>
    <t xml:space="preserve"> -  Tỷ lệ người dân tham gia BHYT</t>
  </si>
  <si>
    <t>&lt;11,5</t>
  </si>
  <si>
    <t>Chia theo ngành</t>
  </si>
  <si>
    <t>+ Công nghiệp khai thác</t>
  </si>
  <si>
    <t>+ Công nghiệp chế biến</t>
  </si>
  <si>
    <t>+ Sản xuất và phân phối điện, khí đốt, nước</t>
  </si>
  <si>
    <t>+ Cung cấp nước, quản lý và xử lý rác thải, nước thải</t>
  </si>
  <si>
    <t>Sản lượng một số sản phẩm công nghiệp chủ yếu</t>
  </si>
  <si>
    <t xml:space="preserve"> - Xi măng</t>
  </si>
  <si>
    <t xml:space="preserve"> - Thiết bị ngoại vi nhập, xuất khác</t>
  </si>
  <si>
    <t xml:space="preserve"> - Mạch điện tích hợp</t>
  </si>
  <si>
    <t xml:space="preserve"> - Màn hình cảm ứng</t>
  </si>
  <si>
    <t xml:space="preserve"> - Phân bón các loại</t>
  </si>
  <si>
    <t xml:space="preserve"> - Gạch xây dựng băng đất nung </t>
  </si>
  <si>
    <t xml:space="preserve"> - Gạch xây dựng không nung</t>
  </si>
  <si>
    <t xml:space="preserve"> - Giấy bìa các loại</t>
  </si>
  <si>
    <t xml:space="preserve"> - Bao bì nhựa</t>
  </si>
  <si>
    <t xml:space="preserve"> - Sản phẩm may mặc</t>
  </si>
  <si>
    <t>5,6</t>
  </si>
  <si>
    <t>3,5</t>
  </si>
  <si>
    <t>&lt;0,18</t>
  </si>
  <si>
    <t>&lt;13,5</t>
  </si>
  <si>
    <t>108/100</t>
  </si>
  <si>
    <t>Đơn 
vị 
tính</t>
  </si>
  <si>
    <t>Nghìn đàn</t>
  </si>
  <si>
    <t>CHỈ TIÊU VỀ XÃ HỘI-
MÔI TRƯỜNG</t>
  </si>
  <si>
    <t>Biểu số 1</t>
  </si>
  <si>
    <t>Biểu số 3</t>
  </si>
  <si>
    <t>Biểu số 2</t>
  </si>
  <si>
    <t>Biểu số 4</t>
  </si>
  <si>
    <t>Biểu số 5</t>
  </si>
  <si>
    <t>Biểu số 6</t>
  </si>
  <si>
    <t>Nghìn tấn</t>
  </si>
  <si>
    <t>Ước thực hiện cả năm</t>
  </si>
  <si>
    <t>Nghìn người</t>
  </si>
  <si>
    <t>Giá trị sản xuất trung bình trên đầu người</t>
  </si>
  <si>
    <t>12,86</t>
  </si>
  <si>
    <t>Nghìn con</t>
  </si>
  <si>
    <t>Triệu con</t>
  </si>
  <si>
    <t>Triệu quả</t>
  </si>
  <si>
    <t>Kế hoạch
2021</t>
  </si>
  <si>
    <t>Kế hoạch
2022</t>
  </si>
  <si>
    <t>Kế hoạch
2023</t>
  </si>
  <si>
    <t>Kế hoạch
2025</t>
  </si>
  <si>
    <t>Kế hoạch
2024</t>
  </si>
  <si>
    <t>TH năm
 2019</t>
  </si>
  <si>
    <t>Ước TH
 năm 2020</t>
  </si>
  <si>
    <t>ƯTH 2020/KH 2020</t>
  </si>
  <si>
    <t>Tổng sản phẩm trên địa bàn huyện
 (GRDP)  (giá SS 2010)</t>
  </si>
  <si>
    <r>
      <t xml:space="preserve">      </t>
    </r>
    <r>
      <rPr>
        <sz val="10"/>
        <rFont val="Times New Roman"/>
        <family val="1"/>
      </rPr>
      <t xml:space="preserve">- Nông, lâm nghiệp và thuỷ sản </t>
    </r>
  </si>
  <si>
    <r>
      <t xml:space="preserve">Tổng sản phẩm (GRDP) </t>
    </r>
    <r>
      <rPr>
        <i/>
        <sz val="10"/>
        <rFont val="Times New Roman"/>
        <family val="1"/>
      </rPr>
      <t>(Giá 2010)</t>
    </r>
  </si>
  <si>
    <r>
      <t xml:space="preserve">Tổng sản phẩm (GRDP) </t>
    </r>
    <r>
      <rPr>
        <i/>
        <sz val="10"/>
        <rFont val="Times New Roman"/>
        <family val="1"/>
      </rPr>
      <t>(Giá HH)</t>
    </r>
  </si>
  <si>
    <r>
      <t xml:space="preserve"> Cơ cấu tổng sản phẩm (GRDP) 
</t>
    </r>
    <r>
      <rPr>
        <i/>
        <sz val="10"/>
        <rFont val="Times New Roman"/>
        <family val="1"/>
      </rPr>
      <t>(Giá HH)</t>
    </r>
  </si>
  <si>
    <t>Kế hoạch giáo dục &amp; đào tạo 
năm học 2019-2020</t>
  </si>
  <si>
    <t>- Phổ cập giáo dục tiểu học đúng độ
 tuổi mức độ 2</t>
  </si>
  <si>
    <r>
      <t xml:space="preserve">- Phổ cập giáo dục trung học cơ sở
 </t>
    </r>
    <r>
      <rPr>
        <i/>
        <sz val="10"/>
        <rFont val="Times New Roman"/>
        <family val="1"/>
      </rPr>
      <t>(duy trì)</t>
    </r>
  </si>
  <si>
    <t>Số xã, TT đạt tiêu chuẩn phù hợp 
với trẻ em</t>
  </si>
  <si>
    <t xml:space="preserve"> -  Số xã, thị trấn đạt Bộ tiêu chí quốc
 gia về y tế giai đoạn 2011-2020</t>
  </si>
  <si>
    <t xml:space="preserve"> - Tỷ lệ xã, thị trấn đạt Bộ tiêu chí quốc 
gia về y tế giai đoạn 2011-2020</t>
  </si>
  <si>
    <r>
      <t xml:space="preserve"> - Tỷ lệ trẻ em dưới 5 tuổi bị suy 
dinh dưỡng </t>
    </r>
    <r>
      <rPr>
        <i/>
        <sz val="10"/>
        <rFont val="Times New Roman"/>
        <family val="1"/>
      </rPr>
      <t>(thể nhẹ cân)</t>
    </r>
  </si>
  <si>
    <t xml:space="preserve"> - Tổng số lao động được giải quyết
việc làm mới</t>
  </si>
  <si>
    <r>
      <t xml:space="preserve"> -</t>
    </r>
    <r>
      <rPr>
        <sz val="10"/>
        <rFont val="Times New Roman"/>
        <family val="1"/>
      </rPr>
      <t xml:space="preserve"> Số tiêu chí hoàn thành thêm tính bình 
quân/xã của 04 xã trong kế hoạch giai 
đoạn 2016-2020 (Tổng số có 19 tiêu chí)</t>
    </r>
  </si>
  <si>
    <t xml:space="preserve"> ha</t>
  </si>
  <si>
    <t>Thực hiện
năm 2019</t>
  </si>
  <si>
    <t>Năm 2020</t>
  </si>
  <si>
    <t>ƯTH 2020/TH  2019</t>
  </si>
  <si>
    <t>(Biểu kèm theo Báo cáo số          /BC-UBND ngày       tháng 11 năm 2020 của UBND huyện Sơn Động)</t>
  </si>
  <si>
    <t>ƯTH  2020/TH  2019</t>
  </si>
  <si>
    <t>ƯTH 2020/KH 2019</t>
  </si>
  <si>
    <t>Trong đó: Mức giảm tỷ lệ hộ nghèo 
các xã ĐBKK</t>
  </si>
  <si>
    <t xml:space="preserve"> - Số xã/phường/thị trấn đạt tiêu chí quốc gia về y tế 
xã giai đoạn đến năm 2020 (tính lũy kế)</t>
  </si>
  <si>
    <t>Trong đó: Số có trình độ cao đẳng, 
đại học trở lên</t>
  </si>
  <si>
    <t>ƯTH 9T 2019/TH 9T 2018</t>
  </si>
  <si>
    <t>ƯTH 9T/KH 2019</t>
  </si>
  <si>
    <t xml:space="preserve">  - Xã, thị trấn có nhà văn hóa, thư viện</t>
  </si>
  <si>
    <t xml:space="preserve">  - Tỷ lệ thôn, tổ dân phố đạt tiêu chuẩn văn hoá</t>
  </si>
  <si>
    <t xml:space="preserve"> - Tỷ lệ hộ gia đình được công nhận danh hiệu gia đình văn hoá </t>
  </si>
  <si>
    <t xml:space="preserve">  - Tỷ lệ các trường thực hiện chương trình thể dục thể thao nội khóa theo quy định của Bộ GD&amp;ĐT</t>
  </si>
  <si>
    <t>ƯTH 2020/
KH 2020</t>
  </si>
  <si>
    <t>(Biểu kèm theo Báo cáo số           /BC-UBND ngày         tháng 11 năm 2020 của UBND huyện Sơn Động)</t>
  </si>
  <si>
    <r>
      <rPr>
        <b/>
        <sz val="26"/>
        <rFont val="Times New Roman"/>
        <family val="1"/>
      </rPr>
      <t>BÁO CÁO</t>
    </r>
    <r>
      <rPr>
        <b/>
        <sz val="20"/>
        <rFont val="Times New Roman"/>
        <family val="1"/>
      </rPr>
      <t xml:space="preserve">
KẾT QUẢ THỰC HIỆN NHIỆM VỤ PHÁT TRIỂN
 KINH TẾ - XÃ HỘI NĂM 2020;
MỤC TIÊU, NHIỆM VỤ VÀ CÁC GIẢI PHÁP CHỦ YẾU PHÁT TRIỂN KINH TẾ - XÃ HỘI NĂM 2021 VÀ GIAI ĐOẠN 2021 - 2025</t>
    </r>
  </si>
  <si>
    <t>PHÁT TRIỂN KINH TẾ - XÃ HỘI NĂM 2020; KẾ HOẠCH PHÁT TRIỂN KINH TẾ - XÃ HỘI NĂM 2021</t>
  </si>
  <si>
    <t>KH năm 2020</t>
  </si>
  <si>
    <t>ƯTH  2020/TH 2019</t>
  </si>
  <si>
    <r>
      <t xml:space="preserve">Tổng sản phẩm trên địa bàn huyện  (GRDP) </t>
    </r>
    <r>
      <rPr>
        <b/>
        <i/>
        <sz val="10"/>
        <rFont val="Times New Roman"/>
        <family val="1"/>
      </rPr>
      <t xml:space="preserve"> (giá SS 2010)</t>
    </r>
  </si>
  <si>
    <r>
      <t xml:space="preserve">      </t>
    </r>
    <r>
      <rPr>
        <sz val="10"/>
        <rFont val="Times New Roman"/>
        <family val="1"/>
      </rPr>
      <t xml:space="preserve">- Nông, lâm nghiệp và thuỷ sản </t>
    </r>
  </si>
  <si>
    <r>
      <t xml:space="preserve">Tổng sản phẩm trên địa bàn huyện  (GRDP) </t>
    </r>
    <r>
      <rPr>
        <b/>
        <i/>
        <sz val="10"/>
        <rFont val="Times New Roman"/>
        <family val="1"/>
      </rPr>
      <t>(giá HH)</t>
    </r>
  </si>
  <si>
    <r>
      <t>Cơ cấu tổng giá trị gia tăng theo 3 ngành kinh tế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(giá hiện hành)</t>
    </r>
  </si>
  <si>
    <r>
      <t>Tổng sản phẩm trên địa bàn theo thành phần kinh tế</t>
    </r>
    <r>
      <rPr>
        <b/>
        <i/>
        <sz val="10"/>
        <rFont val="Times New Roman"/>
        <family val="1"/>
      </rPr>
      <t xml:space="preserve"> (giá hiện hành)</t>
    </r>
  </si>
  <si>
    <r>
      <t xml:space="preserve">Cơ cấu tổng giá trị gia tăng theo thành phần kinh tế </t>
    </r>
    <r>
      <rPr>
        <b/>
        <i/>
        <sz val="10"/>
        <rFont val="Times New Roman"/>
        <family val="1"/>
      </rPr>
      <t>(giá hiện hành)</t>
    </r>
  </si>
  <si>
    <r>
      <t xml:space="preserve"> </t>
    </r>
    <r>
      <rPr>
        <i/>
        <sz val="10"/>
        <rFont val="Times New Roman"/>
        <family val="1"/>
      </rPr>
      <t>Trong đó: Khoán bảo vệ</t>
    </r>
  </si>
  <si>
    <r>
      <t>Nghìn m</t>
    </r>
    <r>
      <rPr>
        <vertAlign val="superscript"/>
        <sz val="10"/>
        <rFont val="Times New Roman"/>
        <family val="1"/>
      </rPr>
      <t>3</t>
    </r>
  </si>
  <si>
    <r>
      <t xml:space="preserve"> - Tỷ lệ che phủ rừng </t>
    </r>
    <r>
      <rPr>
        <i/>
        <sz val="10"/>
        <rFont val="Times New Roman"/>
        <family val="1"/>
      </rPr>
      <t>(không tính cây ăn quả)</t>
    </r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</si>
  <si>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con</t>
    </r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</si>
  <si>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tấn</t>
    </r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</si>
  <si>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chiếc</t>
    </r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</si>
  <si>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viên</t>
    </r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</si>
  <si>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</t>
    </r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</si>
  <si>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Kw/h</t>
    </r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</si>
  <si>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m3</t>
    </r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</si>
  <si>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USD</t>
    </r>
  </si>
  <si>
    <t xml:space="preserve">  - Tỷ lệ giáo viên đạt chuẩn </t>
  </si>
  <si>
    <t xml:space="preserve"> - Số giường bệnh/10.000 dân (không tính giường củaTrạm y tế xã và Phòng khám ĐKKV)</t>
  </si>
  <si>
    <t xml:space="preserve"> - Tỷ lệ thôn, tổ dân phố đạt tiêu chuẩn văn hóa</t>
  </si>
  <si>
    <t xml:space="preserve"> - Tỷ lệ hộ gia đình được công nhận danh hiệu gia đình văn hóa</t>
  </si>
  <si>
    <t xml:space="preserve"> - Tỷ lệ cơ quan đạt danh hiệu cơ quan văn hóa</t>
  </si>
  <si>
    <t xml:space="preserve"> - Tỷ lệ các trường thực hiện chương trình thể dục thể thao nội khóa theo quy định của Bộ GD&amp;ĐT</t>
  </si>
  <si>
    <t>27361</t>
  </si>
  <si>
    <t>109/100</t>
  </si>
  <si>
    <t>Tổng đàn trâu (trung bình năm)</t>
  </si>
  <si>
    <t>Tổng đàn bò (trung bình năm)</t>
  </si>
  <si>
    <t>Tổng đàn lợn (trung bình năm)</t>
  </si>
  <si>
    <t>Nghìnngười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</si>
</sst>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0.0"/>
    <numFmt numFmtId="171" formatCode="#,##0.0"/>
    <numFmt numFmtId="172" formatCode="_(* #,##0_);_(* \(#,##0\);_(* &quot;-&quot;??_);_(@_)"/>
    <numFmt numFmtId="173" formatCode="&quot;\&quot;#,##0.00;[Red]\-&quot;\&quot;#,##0.00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0.000%"/>
    <numFmt numFmtId="178" formatCode="#,##0\ &quot;þ&quot;;[Red]\-#,##0\ &quot;þ&quot;"/>
    <numFmt numFmtId="179" formatCode="_-* #,##0.00\ _V_N_D_-;\-* #,##0.00\ _V_N_D_-;_-* &quot;-&quot;??\ _V_N_D_-;_-@_-"/>
    <numFmt numFmtId="180" formatCode="&quot;VND&quot;#,##0_);[Red]\(&quot;VND&quot;#,##0\)"/>
    <numFmt numFmtId="181" formatCode="_-&quot;€&quot;* #,##0_-;\-&quot;€&quot;* #,##0_-;_-&quot;€&quot;* &quot;-&quot;_-;_-@_-"/>
    <numFmt numFmtId="182" formatCode="#,##0\ &quot;€&quot;;[Red]\-#,##0\ &quot;€&quot;"/>
    <numFmt numFmtId="183" formatCode="_-&quot;€&quot;* #,##0.00_-;\-&quot;€&quot;* #,##0.00_-;_-&quot;€&quot;* &quot;-&quot;??_-;_-@_-"/>
    <numFmt numFmtId="184" formatCode="#,##0.000"/>
    <numFmt numFmtId="185" formatCode="_(* #,##0.000_);_(* \(#,##0.000\);_(* &quot;-&quot;??_);_(@_)"/>
    <numFmt numFmtId="186" formatCode="#,##0.000000"/>
    <numFmt numFmtId="187" formatCode="_(* #,##0.0_);_(* \(#,##0.0\);_(* &quot;-&quot;??_);_(@_)"/>
    <numFmt numFmtId="188" formatCode="0.000"/>
    <numFmt numFmtId="189" formatCode="#,##0.000;[Red]#,##0.000"/>
    <numFmt numFmtId="190" formatCode="#.##"/>
    <numFmt numFmtId="191" formatCode="_(* #,##0.000_);_(* \(#,##0.000\);_(* &quot;-&quot;???_);_(@_)"/>
    <numFmt numFmtId="192" formatCode="_-* #,##0.000\ _₫_-;\-* #,##0.000\ _₫_-;_-* &quot;-&quot;???\ _₫_-;_-@_-"/>
    <numFmt numFmtId="193" formatCode="0.0000"/>
  </numFmts>
  <fonts count="80">
    <font>
      <sz val="10"/>
      <name val="Arial"/>
      <family val="0"/>
    </font>
    <font>
      <sz val="12"/>
      <name val=".VnTime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.5"/>
      <color indexed="12"/>
      <name val="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.VnTimeH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9"/>
      <name val="Arial"/>
      <family val="2"/>
    </font>
    <font>
      <sz val="12"/>
      <name val="Courier"/>
      <family val="3"/>
    </font>
    <font>
      <sz val="8"/>
      <name val="Times New Roman"/>
      <family val="1"/>
    </font>
    <font>
      <sz val="16"/>
      <name val="Times New Roman"/>
      <family val="1"/>
    </font>
    <font>
      <i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4"/>
      <name val=".VnTime"/>
      <family val="2"/>
    </font>
    <font>
      <b/>
      <sz val="26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.VnArial Narrow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"/>
      <family val="2"/>
    </font>
    <font>
      <sz val="10"/>
      <name val=".VnArial Narrow"/>
      <family val="2"/>
    </font>
    <font>
      <sz val="10"/>
      <name val=".VnArial NarrowH"/>
      <family val="2"/>
    </font>
    <font>
      <i/>
      <sz val="10"/>
      <name val=".VnArial Narrow"/>
      <family val="2"/>
    </font>
    <font>
      <b/>
      <i/>
      <sz val="10"/>
      <name val=".VnArial Narrow"/>
      <family val="2"/>
    </font>
    <font>
      <sz val="10"/>
      <name val=".VnTime"/>
      <family val="2"/>
    </font>
    <font>
      <b/>
      <i/>
      <sz val="10"/>
      <color indexed="10"/>
      <name val="Times New Roman"/>
      <family val="1"/>
    </font>
    <font>
      <b/>
      <sz val="10"/>
      <name val="Times New Romanh"/>
      <family val="0"/>
    </font>
    <font>
      <b/>
      <i/>
      <sz val="10"/>
      <name val=".VnTime"/>
      <family val="2"/>
    </font>
    <font>
      <vertAlign val="superscript"/>
      <sz val="10"/>
      <name val="Times New Roman"/>
      <family val="1"/>
    </font>
    <font>
      <sz val="10"/>
      <color indexed="10"/>
      <name val=".VnArial Narrow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172" fontId="38" fillId="0" borderId="1" applyNumberFormat="0" applyFont="0" applyBorder="0" applyAlignment="0">
      <protection/>
    </xf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2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1" borderId="3" applyNumberFormat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9" fillId="0" borderId="4" applyNumberFormat="0" applyAlignment="0" applyProtection="0"/>
    <xf numFmtId="0" fontId="9" fillId="0" borderId="5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8" borderId="2" applyNumberFormat="0" applyAlignment="0" applyProtection="0"/>
    <xf numFmtId="0" fontId="32" fillId="0" borderId="7" applyNumberFormat="0" applyFill="0" applyAlignment="0" applyProtection="0"/>
    <xf numFmtId="3" fontId="39" fillId="0" borderId="8" applyNumberFormat="0" applyAlignment="0">
      <protection/>
    </xf>
    <xf numFmtId="3" fontId="40" fillId="0" borderId="8" applyNumberFormat="0" applyAlignment="0">
      <protection/>
    </xf>
    <xf numFmtId="3" fontId="41" fillId="0" borderId="8" applyNumberFormat="0" applyAlignment="0">
      <protection/>
    </xf>
    <xf numFmtId="0" fontId="42" fillId="0" borderId="0" applyNumberFormat="0" applyFont="0" applyFill="0" applyAlignment="0">
      <protection/>
    </xf>
    <xf numFmtId="0" fontId="33" fillId="22" borderId="0" applyNumberFormat="0" applyBorder="0" applyAlignment="0" applyProtection="0"/>
    <xf numFmtId="180" fontId="43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23" borderId="9" applyNumberFormat="0" applyFont="0" applyAlignment="0" applyProtection="0"/>
    <xf numFmtId="0" fontId="35" fillId="2" borderId="10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" fontId="44" fillId="0" borderId="8" applyNumberFormat="0" applyAlignment="0">
      <protection/>
    </xf>
    <xf numFmtId="3" fontId="45" fillId="0" borderId="11" applyNumberFormat="0" applyAlignment="0">
      <protection/>
    </xf>
    <xf numFmtId="0" fontId="0" fillId="0" borderId="12" applyNumberFormat="0" applyFont="0" applyFill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8" fillId="0" borderId="0">
      <alignment vertical="center"/>
      <protection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>
      <alignment/>
      <protection/>
    </xf>
    <xf numFmtId="0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68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2" fontId="49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15" fillId="5" borderId="0" xfId="119" applyFont="1" applyFill="1">
      <alignment/>
      <protection/>
    </xf>
    <xf numFmtId="0" fontId="0" fillId="0" borderId="0" xfId="119">
      <alignment/>
      <protection/>
    </xf>
    <xf numFmtId="0" fontId="0" fillId="5" borderId="0" xfId="119" applyFill="1">
      <alignment/>
      <protection/>
    </xf>
    <xf numFmtId="0" fontId="0" fillId="22" borderId="13" xfId="119" applyFill="1" applyBorder="1">
      <alignment/>
      <protection/>
    </xf>
    <xf numFmtId="0" fontId="16" fillId="24" borderId="14" xfId="119" applyFont="1" applyFill="1" applyBorder="1" applyAlignment="1">
      <alignment horizontal="center"/>
      <protection/>
    </xf>
    <xf numFmtId="0" fontId="17" fillId="25" borderId="15" xfId="119" applyFont="1" applyFill="1" applyBorder="1" applyAlignment="1">
      <alignment horizontal="center"/>
      <protection/>
    </xf>
    <xf numFmtId="0" fontId="16" fillId="24" borderId="15" xfId="119" applyFont="1" applyFill="1" applyBorder="1" applyAlignment="1">
      <alignment horizontal="center"/>
      <protection/>
    </xf>
    <xf numFmtId="0" fontId="16" fillId="24" borderId="16" xfId="119" applyFont="1" applyFill="1" applyBorder="1" applyAlignment="1">
      <alignment horizontal="center"/>
      <protection/>
    </xf>
    <xf numFmtId="0" fontId="0" fillId="22" borderId="17" xfId="119" applyFill="1" applyBorder="1">
      <alignment/>
      <protection/>
    </xf>
    <xf numFmtId="0" fontId="0" fillId="22" borderId="18" xfId="119" applyFill="1" applyBorder="1">
      <alignment/>
      <protection/>
    </xf>
    <xf numFmtId="0" fontId="18" fillId="0" borderId="0" xfId="92" applyAlignment="1">
      <alignment vertical="center"/>
      <protection/>
    </xf>
    <xf numFmtId="0" fontId="51" fillId="0" borderId="0" xfId="92" applyFont="1" applyAlignment="1">
      <alignment vertical="center"/>
      <protection/>
    </xf>
    <xf numFmtId="0" fontId="22" fillId="0" borderId="0" xfId="92" applyFont="1" applyAlignment="1">
      <alignment horizontal="right" vertical="center"/>
      <protection/>
    </xf>
    <xf numFmtId="0" fontId="18" fillId="0" borderId="0" xfId="92" applyAlignment="1">
      <alignment vertical="center" wrapText="1"/>
      <protection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172" fontId="55" fillId="0" borderId="11" xfId="52" applyNumberFormat="1" applyFont="1" applyFill="1" applyBorder="1" applyAlignment="1">
      <alignment vertical="center" wrapText="1"/>
    </xf>
    <xf numFmtId="172" fontId="55" fillId="0" borderId="11" xfId="52" applyNumberFormat="1" applyFont="1" applyFill="1" applyBorder="1" applyAlignment="1">
      <alignment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 wrapText="1"/>
    </xf>
    <xf numFmtId="172" fontId="57" fillId="0" borderId="19" xfId="52" applyNumberFormat="1" applyFont="1" applyFill="1" applyBorder="1" applyAlignment="1">
      <alignment horizontal="right" vertical="center"/>
    </xf>
    <xf numFmtId="172" fontId="55" fillId="0" borderId="19" xfId="52" applyNumberFormat="1" applyFont="1" applyFill="1" applyBorder="1" applyAlignment="1">
      <alignment horizontal="left" vertical="center"/>
    </xf>
    <xf numFmtId="172" fontId="55" fillId="0" borderId="0" xfId="0" applyNumberFormat="1" applyFont="1" applyFill="1" applyAlignment="1">
      <alignment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 wrapText="1"/>
    </xf>
    <xf numFmtId="172" fontId="57" fillId="0" borderId="11" xfId="52" applyNumberFormat="1" applyFont="1" applyFill="1" applyBorder="1" applyAlignment="1">
      <alignment horizontal="right" vertical="center"/>
    </xf>
    <xf numFmtId="172" fontId="55" fillId="0" borderId="11" xfId="52" applyNumberFormat="1" applyFont="1" applyFill="1" applyBorder="1" applyAlignment="1">
      <alignment horizontal="left" vertical="center"/>
    </xf>
    <xf numFmtId="188" fontId="55" fillId="0" borderId="11" xfId="0" applyNumberFormat="1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20" xfId="52" applyNumberFormat="1" applyFont="1" applyFill="1" applyBorder="1" applyAlignment="1">
      <alignment vertical="center" wrapText="1"/>
    </xf>
    <xf numFmtId="0" fontId="55" fillId="0" borderId="8" xfId="52" applyNumberFormat="1" applyFont="1" applyFill="1" applyBorder="1" applyAlignment="1">
      <alignment vertical="center" wrapText="1"/>
    </xf>
    <xf numFmtId="0" fontId="57" fillId="0" borderId="21" xfId="0" applyFont="1" applyFill="1" applyBorder="1" applyAlignment="1">
      <alignment/>
    </xf>
    <xf numFmtId="172" fontId="57" fillId="0" borderId="21" xfId="0" applyNumberFormat="1" applyFont="1" applyFill="1" applyBorder="1" applyAlignment="1">
      <alignment/>
    </xf>
    <xf numFmtId="0" fontId="57" fillId="0" borderId="21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62" fillId="0" borderId="0" xfId="0" applyFont="1" applyBorder="1" applyAlignment="1">
      <alignment vertical="center"/>
    </xf>
    <xf numFmtId="49" fontId="61" fillId="26" borderId="21" xfId="0" applyNumberFormat="1" applyFont="1" applyFill="1" applyBorder="1" applyAlignment="1">
      <alignment horizontal="center" vertical="center"/>
    </xf>
    <xf numFmtId="0" fontId="61" fillId="26" borderId="21" xfId="0" applyNumberFormat="1" applyFont="1" applyFill="1" applyBorder="1" applyAlignment="1">
      <alignment horizontal="justify" vertical="center" wrapText="1"/>
    </xf>
    <xf numFmtId="4" fontId="21" fillId="26" borderId="19" xfId="0" applyNumberFormat="1" applyFont="1" applyFill="1" applyBorder="1" applyAlignment="1">
      <alignment horizontal="right" vertical="center"/>
    </xf>
    <xf numFmtId="189" fontId="61" fillId="26" borderId="21" xfId="0" applyNumberFormat="1" applyFont="1" applyFill="1" applyBorder="1" applyAlignment="1">
      <alignment horizontal="left" vertical="center"/>
    </xf>
    <xf numFmtId="189" fontId="61" fillId="26" borderId="21" xfId="0" applyNumberFormat="1" applyFont="1" applyFill="1" applyBorder="1" applyAlignment="1">
      <alignment horizontal="center" vertical="center"/>
    </xf>
    <xf numFmtId="0" fontId="61" fillId="26" borderId="21" xfId="0" applyFont="1" applyFill="1" applyBorder="1" applyAlignment="1">
      <alignment horizontal="center" vertical="center"/>
    </xf>
    <xf numFmtId="0" fontId="61" fillId="26" borderId="21" xfId="0" applyNumberFormat="1" applyFont="1" applyFill="1" applyBorder="1" applyAlignment="1">
      <alignment horizontal="left" vertical="center" wrapText="1"/>
    </xf>
    <xf numFmtId="1" fontId="61" fillId="26" borderId="21" xfId="0" applyNumberFormat="1" applyFont="1" applyFill="1" applyBorder="1" applyAlignment="1">
      <alignment horizontal="right" vertical="center"/>
    </xf>
    <xf numFmtId="0" fontId="61" fillId="26" borderId="21" xfId="0" applyNumberFormat="1" applyFont="1" applyFill="1" applyBorder="1" applyAlignment="1">
      <alignment horizontal="left" vertical="center"/>
    </xf>
    <xf numFmtId="3" fontId="61" fillId="26" borderId="21" xfId="0" applyNumberFormat="1" applyFont="1" applyFill="1" applyBorder="1" applyAlignment="1">
      <alignment horizontal="right" vertical="center"/>
    </xf>
    <xf numFmtId="0" fontId="61" fillId="26" borderId="21" xfId="0" applyNumberFormat="1" applyFont="1" applyFill="1" applyBorder="1" applyAlignment="1">
      <alignment horizontal="right" vertical="center"/>
    </xf>
    <xf numFmtId="3" fontId="66" fillId="26" borderId="11" xfId="0" applyNumberFormat="1" applyFont="1" applyFill="1" applyBorder="1" applyAlignment="1">
      <alignment horizontal="right" vertical="center"/>
    </xf>
    <xf numFmtId="0" fontId="61" fillId="26" borderId="21" xfId="0" applyFont="1" applyFill="1" applyBorder="1" applyAlignment="1" quotePrefix="1">
      <alignment horizontal="center" vertical="center"/>
    </xf>
    <xf numFmtId="0" fontId="21" fillId="26" borderId="21" xfId="0" applyNumberFormat="1" applyFont="1" applyFill="1" applyBorder="1" applyAlignment="1">
      <alignment horizontal="center" vertical="center"/>
    </xf>
    <xf numFmtId="0" fontId="65" fillId="26" borderId="21" xfId="0" applyNumberFormat="1" applyFont="1" applyFill="1" applyBorder="1" applyAlignment="1">
      <alignment horizontal="right" vertical="center"/>
    </xf>
    <xf numFmtId="0" fontId="66" fillId="26" borderId="2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4" fontId="21" fillId="26" borderId="2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49" fontId="62" fillId="26" borderId="0" xfId="0" applyNumberFormat="1" applyFont="1" applyFill="1" applyBorder="1" applyAlignment="1">
      <alignment vertical="center"/>
    </xf>
    <xf numFmtId="49" fontId="69" fillId="26" borderId="0" xfId="0" applyNumberFormat="1" applyFont="1" applyFill="1" applyBorder="1" applyAlignment="1">
      <alignment vertical="center"/>
    </xf>
    <xf numFmtId="49" fontId="71" fillId="26" borderId="0" xfId="0" applyNumberFormat="1" applyFont="1" applyFill="1" applyBorder="1" applyAlignment="1">
      <alignment vertical="center"/>
    </xf>
    <xf numFmtId="189" fontId="69" fillId="26" borderId="0" xfId="0" applyNumberFormat="1" applyFont="1" applyFill="1" applyBorder="1" applyAlignment="1">
      <alignment vertical="center"/>
    </xf>
    <xf numFmtId="0" fontId="62" fillId="26" borderId="0" xfId="0" applyFont="1" applyFill="1" applyBorder="1" applyAlignment="1">
      <alignment vertical="center"/>
    </xf>
    <xf numFmtId="49" fontId="72" fillId="26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2" fillId="26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63" fillId="0" borderId="0" xfId="0" applyFont="1" applyBorder="1" applyAlignment="1" quotePrefix="1">
      <alignment horizontal="center" vertical="center"/>
    </xf>
    <xf numFmtId="0" fontId="71" fillId="0" borderId="0" xfId="0" applyNumberFormat="1" applyFont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3" fillId="26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left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1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64" fillId="0" borderId="21" xfId="0" applyNumberFormat="1" applyFont="1" applyFill="1" applyBorder="1" applyAlignment="1">
      <alignment horizontal="center" vertical="center" wrapText="1"/>
    </xf>
    <xf numFmtId="0" fontId="61" fillId="0" borderId="21" xfId="0" applyNumberFormat="1" applyFont="1" applyFill="1" applyBorder="1" applyAlignment="1">
      <alignment horizontal="justify" vertical="center" wrapText="1"/>
    </xf>
    <xf numFmtId="0" fontId="61" fillId="0" borderId="21" xfId="0" applyNumberFormat="1" applyFont="1" applyFill="1" applyBorder="1" applyAlignment="1">
      <alignment horizontal="center" vertical="center"/>
    </xf>
    <xf numFmtId="185" fontId="61" fillId="0" borderId="21" xfId="52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185" fontId="21" fillId="0" borderId="11" xfId="52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 quotePrefix="1">
      <alignment horizontal="center" vertical="center"/>
    </xf>
    <xf numFmtId="0" fontId="61" fillId="0" borderId="21" xfId="0" applyNumberFormat="1" applyFont="1" applyFill="1" applyBorder="1" applyAlignment="1">
      <alignment horizontal="left" vertical="center"/>
    </xf>
    <xf numFmtId="167" fontId="61" fillId="0" borderId="21" xfId="52" applyFont="1" applyFill="1" applyBorder="1" applyAlignment="1">
      <alignment horizontal="center" vertical="center"/>
    </xf>
    <xf numFmtId="171" fontId="21" fillId="0" borderId="0" xfId="0" applyNumberFormat="1" applyFont="1" applyFill="1" applyAlignment="1">
      <alignment vertical="center"/>
    </xf>
    <xf numFmtId="170" fontId="21" fillId="0" borderId="0" xfId="0" applyNumberFormat="1" applyFont="1" applyFill="1" applyAlignment="1">
      <alignment horizontal="center" vertical="center"/>
    </xf>
    <xf numFmtId="3" fontId="61" fillId="0" borderId="0" xfId="0" applyNumberFormat="1" applyFont="1" applyFill="1" applyAlignment="1">
      <alignment vertical="center"/>
    </xf>
    <xf numFmtId="3" fontId="61" fillId="0" borderId="21" xfId="0" applyNumberFormat="1" applyFont="1" applyFill="1" applyBorder="1" applyAlignment="1">
      <alignment horizontal="center" vertical="center"/>
    </xf>
    <xf numFmtId="170" fontId="21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186" fontId="21" fillId="0" borderId="0" xfId="0" applyNumberFormat="1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170" fontId="61" fillId="0" borderId="0" xfId="0" applyNumberFormat="1" applyFont="1" applyFill="1" applyAlignment="1">
      <alignment vertical="center"/>
    </xf>
    <xf numFmtId="170" fontId="61" fillId="0" borderId="21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67" fontId="21" fillId="0" borderId="21" xfId="52" applyFont="1" applyFill="1" applyBorder="1" applyAlignment="1">
      <alignment horizontal="center" vertical="center"/>
    </xf>
    <xf numFmtId="167" fontId="21" fillId="0" borderId="21" xfId="52" applyFont="1" applyFill="1" applyBorder="1" applyAlignment="1">
      <alignment vertical="center"/>
    </xf>
    <xf numFmtId="185" fontId="21" fillId="0" borderId="21" xfId="52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61" fillId="0" borderId="21" xfId="0" applyNumberFormat="1" applyFont="1" applyFill="1" applyBorder="1" applyAlignment="1">
      <alignment vertical="center"/>
    </xf>
    <xf numFmtId="0" fontId="71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73" fillId="0" borderId="21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185" fontId="61" fillId="0" borderId="19" xfId="52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0" fontId="63" fillId="0" borderId="11" xfId="0" applyNumberFormat="1" applyFont="1" applyFill="1" applyBorder="1" applyAlignment="1">
      <alignment vertical="center"/>
    </xf>
    <xf numFmtId="0" fontId="63" fillId="0" borderId="11" xfId="0" applyNumberFormat="1" applyFont="1" applyFill="1" applyBorder="1" applyAlignment="1">
      <alignment horizontal="center" vertical="center"/>
    </xf>
    <xf numFmtId="185" fontId="63" fillId="0" borderId="11" xfId="5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85" fontId="61" fillId="0" borderId="11" xfId="52" applyNumberFormat="1" applyFont="1" applyFill="1" applyBorder="1" applyAlignment="1">
      <alignment horizontal="center" vertical="center"/>
    </xf>
    <xf numFmtId="0" fontId="61" fillId="0" borderId="11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6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172" fontId="21" fillId="0" borderId="0" xfId="0" applyNumberFormat="1" applyFont="1" applyFill="1" applyAlignment="1">
      <alignment/>
    </xf>
    <xf numFmtId="0" fontId="21" fillId="0" borderId="11" xfId="0" applyFont="1" applyFill="1" applyBorder="1" applyAlignment="1" quotePrefix="1">
      <alignment vertical="center" wrapText="1"/>
    </xf>
    <xf numFmtId="0" fontId="63" fillId="0" borderId="0" xfId="0" applyFont="1" applyFill="1" applyAlignment="1">
      <alignment/>
    </xf>
    <xf numFmtId="167" fontId="21" fillId="0" borderId="0" xfId="0" applyNumberFormat="1" applyFont="1" applyFill="1" applyAlignment="1">
      <alignment/>
    </xf>
    <xf numFmtId="171" fontId="21" fillId="0" borderId="0" xfId="0" applyNumberFormat="1" applyFont="1" applyFill="1" applyAlignment="1">
      <alignment/>
    </xf>
    <xf numFmtId="187" fontId="21" fillId="0" borderId="0" xfId="0" applyNumberFormat="1" applyFont="1" applyFill="1" applyAlignment="1">
      <alignment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/>
    </xf>
    <xf numFmtId="184" fontId="21" fillId="0" borderId="2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21" fillId="0" borderId="11" xfId="0" applyNumberFormat="1" applyFont="1" applyFill="1" applyBorder="1" applyAlignment="1">
      <alignment horizontal="center" vertical="center" wrapText="1"/>
    </xf>
    <xf numFmtId="185" fontId="64" fillId="0" borderId="11" xfId="52" applyNumberFormat="1" applyFont="1" applyFill="1" applyBorder="1" applyAlignment="1">
      <alignment horizontal="center" vertical="center"/>
    </xf>
    <xf numFmtId="0" fontId="61" fillId="0" borderId="11" xfId="0" applyNumberFormat="1" applyFont="1" applyFill="1" applyBorder="1" applyAlignment="1">
      <alignment horizontal="justify" vertical="center" wrapText="1"/>
    </xf>
    <xf numFmtId="167" fontId="41" fillId="0" borderId="0" xfId="52" applyFont="1" applyFill="1" applyAlignment="1">
      <alignment vertical="center"/>
    </xf>
    <xf numFmtId="191" fontId="73" fillId="0" borderId="0" xfId="0" applyNumberFormat="1" applyFont="1" applyFill="1" applyAlignment="1">
      <alignment vertical="center"/>
    </xf>
    <xf numFmtId="167" fontId="73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1" fillId="0" borderId="11" xfId="0" applyFont="1" applyFill="1" applyBorder="1" applyAlignment="1">
      <alignment horizontal="left" vertical="center" wrapText="1"/>
    </xf>
    <xf numFmtId="2" fontId="61" fillId="0" borderId="21" xfId="0" applyNumberFormat="1" applyFont="1" applyFill="1" applyBorder="1" applyAlignment="1">
      <alignment vertical="center"/>
    </xf>
    <xf numFmtId="2" fontId="41" fillId="0" borderId="21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72" fillId="0" borderId="21" xfId="0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left" vertical="center"/>
    </xf>
    <xf numFmtId="0" fontId="21" fillId="0" borderId="21" xfId="0" applyNumberFormat="1" applyFont="1" applyFill="1" applyBorder="1" applyAlignment="1">
      <alignment horizontal="center" vertical="center"/>
    </xf>
    <xf numFmtId="3" fontId="21" fillId="0" borderId="21" xfId="52" applyNumberFormat="1" applyFont="1" applyFill="1" applyBorder="1" applyAlignment="1">
      <alignment horizontal="center" vertical="center"/>
    </xf>
    <xf numFmtId="2" fontId="73" fillId="0" borderId="21" xfId="0" applyNumberFormat="1" applyFont="1" applyFill="1" applyBorder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2" fontId="21" fillId="0" borderId="21" xfId="0" applyNumberFormat="1" applyFont="1" applyFill="1" applyBorder="1" applyAlignment="1">
      <alignment vertical="center"/>
    </xf>
    <xf numFmtId="0" fontId="41" fillId="0" borderId="21" xfId="0" applyFont="1" applyFill="1" applyBorder="1" applyAlignment="1">
      <alignment horizontal="center" vertical="center"/>
    </xf>
    <xf numFmtId="0" fontId="61" fillId="0" borderId="21" xfId="0" applyNumberFormat="1" applyFont="1" applyFill="1" applyBorder="1" applyAlignment="1">
      <alignment vertical="center" wrapText="1"/>
    </xf>
    <xf numFmtId="0" fontId="21" fillId="0" borderId="21" xfId="0" applyNumberFormat="1" applyFont="1" applyFill="1" applyBorder="1" applyAlignment="1">
      <alignment vertical="center"/>
    </xf>
    <xf numFmtId="0" fontId="76" fillId="0" borderId="21" xfId="0" applyFont="1" applyFill="1" applyBorder="1" applyAlignment="1">
      <alignment horizontal="center" vertical="center"/>
    </xf>
    <xf numFmtId="0" fontId="63" fillId="0" borderId="21" xfId="0" applyNumberFormat="1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center" vertical="center"/>
    </xf>
    <xf numFmtId="185" fontId="63" fillId="0" borderId="21" xfId="52" applyNumberFormat="1" applyFont="1" applyFill="1" applyBorder="1" applyAlignment="1">
      <alignment horizontal="center" vertical="center"/>
    </xf>
    <xf numFmtId="0" fontId="61" fillId="0" borderId="21" xfId="0" applyNumberFormat="1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center" vertical="center"/>
    </xf>
    <xf numFmtId="171" fontId="6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vertical="center" wrapText="1"/>
    </xf>
    <xf numFmtId="187" fontId="21" fillId="0" borderId="21" xfId="52" applyNumberFormat="1" applyFont="1" applyFill="1" applyBorder="1" applyAlignment="1">
      <alignment horizontal="center" vertical="top" wrapText="1"/>
    </xf>
    <xf numFmtId="172" fontId="21" fillId="0" borderId="21" xfId="52" applyNumberFormat="1" applyFont="1" applyFill="1" applyBorder="1" applyAlignment="1">
      <alignment horizontal="center" vertical="top" wrapText="1"/>
    </xf>
    <xf numFmtId="170" fontId="64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/>
    </xf>
    <xf numFmtId="187" fontId="21" fillId="0" borderId="21" xfId="52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 quotePrefix="1">
      <alignment vertical="center" wrapText="1"/>
    </xf>
    <xf numFmtId="0" fontId="64" fillId="0" borderId="21" xfId="0" applyFont="1" applyFill="1" applyBorder="1" applyAlignment="1">
      <alignment horizontal="center" vertical="center" wrapText="1"/>
    </xf>
    <xf numFmtId="167" fontId="21" fillId="0" borderId="21" xfId="52" applyNumberFormat="1" applyFont="1" applyFill="1" applyBorder="1" applyAlignment="1">
      <alignment horizontal="center" vertical="center"/>
    </xf>
    <xf numFmtId="172" fontId="21" fillId="0" borderId="21" xfId="52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/>
    </xf>
    <xf numFmtId="187" fontId="63" fillId="0" borderId="21" xfId="52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 quotePrefix="1">
      <alignment vertical="center"/>
    </xf>
    <xf numFmtId="0" fontId="64" fillId="0" borderId="21" xfId="0" applyFont="1" applyFill="1" applyBorder="1" applyAlignment="1">
      <alignment/>
    </xf>
    <xf numFmtId="171" fontId="21" fillId="0" borderId="21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vertical="center"/>
    </xf>
    <xf numFmtId="0" fontId="61" fillId="0" borderId="21" xfId="0" applyFont="1" applyFill="1" applyBorder="1" applyAlignment="1">
      <alignment vertical="center" wrapText="1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21" xfId="0" applyNumberFormat="1" applyFont="1" applyFill="1" applyBorder="1" applyAlignment="1" quotePrefix="1">
      <alignment vertical="center"/>
    </xf>
    <xf numFmtId="0" fontId="64" fillId="0" borderId="21" xfId="0" applyNumberFormat="1" applyFont="1" applyFill="1" applyBorder="1" applyAlignment="1">
      <alignment horizontal="left" vertical="center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vertical="center" wrapText="1"/>
    </xf>
    <xf numFmtId="171" fontId="63" fillId="0" borderId="21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 wrapText="1"/>
    </xf>
    <xf numFmtId="172" fontId="61" fillId="0" borderId="21" xfId="52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 quotePrefix="1">
      <alignment vertical="center"/>
    </xf>
    <xf numFmtId="171" fontId="64" fillId="0" borderId="21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 quotePrefix="1">
      <alignment vertical="center" wrapText="1"/>
    </xf>
    <xf numFmtId="171" fontId="64" fillId="0" borderId="2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 quotePrefix="1">
      <alignment horizontal="left" vertical="center" wrapText="1"/>
    </xf>
    <xf numFmtId="0" fontId="21" fillId="0" borderId="21" xfId="0" applyFont="1" applyFill="1" applyBorder="1" applyAlignment="1" quotePrefix="1">
      <alignment horizontal="left" vertical="center" wrapText="1"/>
    </xf>
    <xf numFmtId="0" fontId="21" fillId="0" borderId="21" xfId="0" applyNumberFormat="1" applyFont="1" applyFill="1" applyBorder="1" applyAlignment="1" quotePrefix="1">
      <alignment horizontal="center" vertical="center" wrapText="1"/>
    </xf>
    <xf numFmtId="2" fontId="21" fillId="0" borderId="21" xfId="0" applyNumberFormat="1" applyFont="1" applyFill="1" applyBorder="1" applyAlignment="1">
      <alignment horizontal="center" vertical="center"/>
    </xf>
    <xf numFmtId="185" fontId="64" fillId="0" borderId="21" xfId="52" applyNumberFormat="1" applyFont="1" applyFill="1" applyBorder="1" applyAlignment="1">
      <alignment horizontal="center" vertical="center"/>
    </xf>
    <xf numFmtId="187" fontId="64" fillId="0" borderId="21" xfId="52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vertical="center" wrapText="1"/>
    </xf>
    <xf numFmtId="171" fontId="21" fillId="0" borderId="21" xfId="0" applyNumberFormat="1" applyFont="1" applyFill="1" applyBorder="1" applyAlignment="1" quotePrefix="1">
      <alignment horizontal="center" vertical="center"/>
    </xf>
    <xf numFmtId="0" fontId="21" fillId="0" borderId="21" xfId="0" applyNumberFormat="1" applyFont="1" applyFill="1" applyBorder="1" applyAlignment="1" quotePrefix="1">
      <alignment vertical="center" wrapText="1"/>
    </xf>
    <xf numFmtId="185" fontId="66" fillId="0" borderId="21" xfId="52" applyNumberFormat="1" applyFont="1" applyFill="1" applyBorder="1" applyAlignment="1">
      <alignment horizontal="center" vertical="center"/>
    </xf>
    <xf numFmtId="187" fontId="66" fillId="0" borderId="21" xfId="52" applyNumberFormat="1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187" fontId="21" fillId="0" borderId="21" xfId="0" applyNumberFormat="1" applyFont="1" applyFill="1" applyBorder="1" applyAlignment="1">
      <alignment horizontal="center" vertical="center"/>
    </xf>
    <xf numFmtId="184" fontId="21" fillId="0" borderId="21" xfId="0" applyNumberFormat="1" applyFont="1" applyFill="1" applyBorder="1" applyAlignment="1">
      <alignment horizontal="right" vertical="center"/>
    </xf>
    <xf numFmtId="187" fontId="21" fillId="0" borderId="21" xfId="0" applyNumberFormat="1" applyFont="1" applyFill="1" applyBorder="1" applyAlignment="1">
      <alignment horizontal="right" vertical="center"/>
    </xf>
    <xf numFmtId="185" fontId="21" fillId="0" borderId="21" xfId="52" applyNumberFormat="1" applyFont="1" applyFill="1" applyBorder="1" applyAlignment="1">
      <alignment horizontal="right" vertical="center"/>
    </xf>
    <xf numFmtId="0" fontId="41" fillId="0" borderId="21" xfId="0" applyFont="1" applyFill="1" applyBorder="1" applyAlignment="1" quotePrefix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left" vertical="center" wrapText="1"/>
    </xf>
    <xf numFmtId="0" fontId="21" fillId="0" borderId="21" xfId="94" applyNumberFormat="1" applyFont="1" applyFill="1" applyBorder="1" applyAlignment="1">
      <alignment horizontal="center" vertical="center"/>
      <protection/>
    </xf>
    <xf numFmtId="0" fontId="21" fillId="0" borderId="21" xfId="94" applyFont="1" applyFill="1" applyBorder="1" applyAlignment="1">
      <alignment vertical="center"/>
      <protection/>
    </xf>
    <xf numFmtId="0" fontId="21" fillId="0" borderId="21" xfId="94" applyNumberFormat="1" applyFont="1" applyFill="1" applyBorder="1" applyAlignment="1">
      <alignment vertical="center"/>
      <protection/>
    </xf>
    <xf numFmtId="0" fontId="21" fillId="0" borderId="21" xfId="94" applyNumberFormat="1" applyFont="1" applyFill="1" applyBorder="1" applyAlignment="1">
      <alignment horizontal="left" vertical="center"/>
      <protection/>
    </xf>
    <xf numFmtId="188" fontId="21" fillId="0" borderId="21" xfId="0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left" vertical="center" wrapText="1"/>
    </xf>
    <xf numFmtId="0" fontId="21" fillId="26" borderId="0" xfId="0" applyFont="1" applyFill="1" applyAlignment="1">
      <alignment horizontal="center" vertical="center"/>
    </xf>
    <xf numFmtId="0" fontId="61" fillId="26" borderId="21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center" vertical="center" wrapText="1"/>
    </xf>
    <xf numFmtId="171" fontId="61" fillId="0" borderId="19" xfId="0" applyNumberFormat="1" applyFont="1" applyFill="1" applyBorder="1" applyAlignment="1">
      <alignment horizontal="center" vertical="center" wrapText="1"/>
    </xf>
    <xf numFmtId="171" fontId="21" fillId="0" borderId="19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165" fontId="61" fillId="0" borderId="11" xfId="53" applyFont="1" applyFill="1" applyBorder="1" applyAlignment="1">
      <alignment horizontal="right" vertical="center" wrapText="1"/>
    </xf>
    <xf numFmtId="172" fontId="21" fillId="0" borderId="11" xfId="52" applyNumberFormat="1" applyFont="1" applyFill="1" applyBorder="1" applyAlignment="1">
      <alignment horizontal="right" vertical="center" wrapText="1"/>
    </xf>
    <xf numFmtId="172" fontId="21" fillId="0" borderId="11" xfId="52" applyNumberFormat="1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left" vertical="center" wrapText="1"/>
    </xf>
    <xf numFmtId="165" fontId="63" fillId="0" borderId="11" xfId="53" applyFont="1" applyFill="1" applyBorder="1" applyAlignment="1">
      <alignment horizontal="right" vertical="center" wrapText="1"/>
    </xf>
    <xf numFmtId="165" fontId="21" fillId="0" borderId="11" xfId="53" applyFont="1" applyFill="1" applyBorder="1" applyAlignment="1">
      <alignment horizontal="right" vertical="center" wrapText="1"/>
    </xf>
    <xf numFmtId="190" fontId="21" fillId="0" borderId="11" xfId="0" applyNumberFormat="1" applyFont="1" applyFill="1" applyBorder="1" applyAlignment="1">
      <alignment horizontal="right" vertical="center"/>
    </xf>
    <xf numFmtId="171" fontId="21" fillId="0" borderId="11" xfId="0" applyNumberFormat="1" applyFont="1" applyFill="1" applyBorder="1" applyAlignment="1">
      <alignment horizontal="right" vertical="center"/>
    </xf>
    <xf numFmtId="167" fontId="21" fillId="0" borderId="11" xfId="52" applyFont="1" applyFill="1" applyBorder="1" applyAlignment="1" quotePrefix="1">
      <alignment horizontal="right"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172" fontId="21" fillId="0" borderId="11" xfId="52" applyNumberFormat="1" applyFont="1" applyFill="1" applyBorder="1" applyAlignment="1" quotePrefix="1">
      <alignment horizontal="right" vertical="center"/>
    </xf>
    <xf numFmtId="170" fontId="21" fillId="0" borderId="11" xfId="0" applyNumberFormat="1" applyFont="1" applyFill="1" applyBorder="1" applyAlignment="1">
      <alignment vertical="center"/>
    </xf>
    <xf numFmtId="184" fontId="21" fillId="0" borderId="0" xfId="0" applyNumberFormat="1" applyFont="1" applyFill="1" applyAlignment="1">
      <alignment vertical="center"/>
    </xf>
    <xf numFmtId="170" fontId="21" fillId="0" borderId="11" xfId="0" applyNumberFormat="1" applyFont="1" applyFill="1" applyBorder="1" applyAlignment="1">
      <alignment horizontal="justify" vertical="center" wrapText="1"/>
    </xf>
    <xf numFmtId="170" fontId="63" fillId="0" borderId="11" xfId="0" applyNumberFormat="1" applyFont="1" applyFill="1" applyBorder="1" applyAlignment="1">
      <alignment horizontal="justify" vertical="center" wrapText="1"/>
    </xf>
    <xf numFmtId="3" fontId="67" fillId="0" borderId="11" xfId="0" applyNumberFormat="1" applyFont="1" applyFill="1" applyBorder="1" applyAlignment="1">
      <alignment horizontal="right" vertical="center"/>
    </xf>
    <xf numFmtId="170" fontId="21" fillId="0" borderId="11" xfId="0" applyNumberFormat="1" applyFont="1" applyFill="1" applyBorder="1" applyAlignment="1">
      <alignment horizontal="center" vertical="center"/>
    </xf>
    <xf numFmtId="172" fontId="66" fillId="0" borderId="11" xfId="52" applyNumberFormat="1" applyFont="1" applyFill="1" applyBorder="1" applyAlignment="1">
      <alignment horizontal="right" vertical="center" wrapText="1"/>
    </xf>
    <xf numFmtId="170" fontId="63" fillId="0" borderId="11" xfId="0" applyNumberFormat="1" applyFont="1" applyFill="1" applyBorder="1" applyAlignment="1">
      <alignment vertical="center"/>
    </xf>
    <xf numFmtId="170" fontId="63" fillId="0" borderId="11" xfId="0" applyNumberFormat="1" applyFont="1" applyFill="1" applyBorder="1" applyAlignment="1">
      <alignment horizontal="center" vertical="center"/>
    </xf>
    <xf numFmtId="3" fontId="66" fillId="0" borderId="11" xfId="0" applyNumberFormat="1" applyFont="1" applyFill="1" applyBorder="1" applyAlignment="1">
      <alignment horizontal="center" vertical="center"/>
    </xf>
    <xf numFmtId="171" fontId="66" fillId="0" borderId="11" xfId="0" applyNumberFormat="1" applyFont="1" applyFill="1" applyBorder="1" applyAlignment="1" quotePrefix="1">
      <alignment horizontal="right" vertical="center"/>
    </xf>
    <xf numFmtId="170" fontId="63" fillId="0" borderId="11" xfId="0" applyNumberFormat="1" applyFont="1" applyFill="1" applyBorder="1" applyAlignment="1">
      <alignment horizontal="left" vertical="center"/>
    </xf>
    <xf numFmtId="170" fontId="21" fillId="0" borderId="11" xfId="0" applyNumberFormat="1" applyFont="1" applyFill="1" applyBorder="1" applyAlignment="1">
      <alignment horizontal="center" vertical="center" wrapText="1"/>
    </xf>
    <xf numFmtId="170" fontId="66" fillId="0" borderId="11" xfId="0" applyNumberFormat="1" applyFont="1" applyFill="1" applyBorder="1" applyAlignment="1">
      <alignment horizontal="right" vertical="center" wrapText="1"/>
    </xf>
    <xf numFmtId="171" fontId="66" fillId="0" borderId="11" xfId="0" applyNumberFormat="1" applyFont="1" applyFill="1" applyBorder="1" applyAlignment="1">
      <alignment horizontal="right" vertical="center"/>
    </xf>
    <xf numFmtId="1" fontId="66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vertical="center" wrapText="1"/>
    </xf>
    <xf numFmtId="172" fontId="66" fillId="0" borderId="11" xfId="52" applyNumberFormat="1" applyFont="1" applyFill="1" applyBorder="1" applyAlignment="1" quotePrefix="1">
      <alignment horizontal="right" vertical="center" wrapText="1"/>
    </xf>
    <xf numFmtId="167" fontId="66" fillId="0" borderId="11" xfId="52" applyNumberFormat="1" applyFont="1" applyFill="1" applyBorder="1" applyAlignment="1">
      <alignment horizontal="right" vertical="center" wrapText="1"/>
    </xf>
    <xf numFmtId="0" fontId="63" fillId="0" borderId="11" xfId="0" applyNumberFormat="1" applyFont="1" applyFill="1" applyBorder="1" applyAlignment="1">
      <alignment vertical="center" wrapText="1"/>
    </xf>
    <xf numFmtId="3" fontId="66" fillId="0" borderId="11" xfId="0" applyNumberFormat="1" applyFont="1" applyFill="1" applyBorder="1" applyAlignment="1">
      <alignment horizontal="right" vertical="center" wrapText="1"/>
    </xf>
    <xf numFmtId="1" fontId="66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3" fontId="67" fillId="0" borderId="11" xfId="0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vertical="center" wrapText="1"/>
    </xf>
    <xf numFmtId="3" fontId="66" fillId="0" borderId="11" xfId="0" applyNumberFormat="1" applyFont="1" applyFill="1" applyBorder="1" applyAlignment="1">
      <alignment horizontal="right" vertical="center"/>
    </xf>
    <xf numFmtId="4" fontId="66" fillId="0" borderId="11" xfId="0" applyNumberFormat="1" applyFont="1" applyFill="1" applyBorder="1" applyAlignment="1">
      <alignment horizontal="right" vertical="center"/>
    </xf>
    <xf numFmtId="3" fontId="78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/>
    </xf>
    <xf numFmtId="170" fontId="66" fillId="0" borderId="11" xfId="0" applyNumberFormat="1" applyFont="1" applyFill="1" applyBorder="1" applyAlignment="1">
      <alignment horizontal="right" vertical="center"/>
    </xf>
    <xf numFmtId="170" fontId="66" fillId="0" borderId="11" xfId="0" applyNumberFormat="1" applyFont="1" applyFill="1" applyBorder="1" applyAlignment="1" quotePrefix="1">
      <alignment horizontal="right" vertical="center"/>
    </xf>
    <xf numFmtId="171" fontId="21" fillId="0" borderId="11" xfId="0" applyNumberFormat="1" applyFont="1" applyFill="1" applyBorder="1" applyAlignment="1">
      <alignment horizontal="right" vertical="center"/>
    </xf>
    <xf numFmtId="170" fontId="21" fillId="0" borderId="11" xfId="0" applyNumberFormat="1" applyFont="1" applyFill="1" applyBorder="1" applyAlignment="1">
      <alignment horizontal="right" vertical="center" wrapText="1"/>
    </xf>
    <xf numFmtId="170" fontId="63" fillId="0" borderId="11" xfId="0" applyNumberFormat="1" applyFont="1" applyFill="1" applyBorder="1" applyAlignment="1">
      <alignment horizontal="justify" vertical="center"/>
    </xf>
    <xf numFmtId="187" fontId="63" fillId="0" borderId="11" xfId="52" applyNumberFormat="1" applyFont="1" applyFill="1" applyBorder="1" applyAlignment="1">
      <alignment horizontal="right" vertical="center"/>
    </xf>
    <xf numFmtId="187" fontId="63" fillId="0" borderId="11" xfId="52" applyNumberFormat="1" applyFont="1" applyFill="1" applyBorder="1" applyAlignment="1" quotePrefix="1">
      <alignment horizontal="right" vertical="center" wrapText="1"/>
    </xf>
    <xf numFmtId="187" fontId="67" fillId="0" borderId="11" xfId="52" applyNumberFormat="1" applyFont="1" applyFill="1" applyBorder="1" applyAlignment="1" quotePrefix="1">
      <alignment horizontal="right" vertical="center" wrapText="1"/>
    </xf>
    <xf numFmtId="187" fontId="63" fillId="0" borderId="11" xfId="52" applyNumberFormat="1" applyFont="1" applyFill="1" applyBorder="1" applyAlignment="1">
      <alignment horizontal="right" vertical="center" wrapText="1"/>
    </xf>
    <xf numFmtId="187" fontId="67" fillId="0" borderId="11" xfId="52" applyNumberFormat="1" applyFont="1" applyFill="1" applyBorder="1" applyAlignment="1">
      <alignment horizontal="right" vertical="center" wrapText="1"/>
    </xf>
    <xf numFmtId="187" fontId="21" fillId="0" borderId="11" xfId="52" applyNumberFormat="1" applyFont="1" applyFill="1" applyBorder="1" applyAlignment="1">
      <alignment horizontal="right" vertical="center"/>
    </xf>
    <xf numFmtId="187" fontId="66" fillId="0" borderId="11" xfId="52" applyNumberFormat="1" applyFont="1" applyFill="1" applyBorder="1" applyAlignment="1">
      <alignment horizontal="right" vertical="center"/>
    </xf>
    <xf numFmtId="187" fontId="21" fillId="0" borderId="11" xfId="52" applyNumberFormat="1" applyFont="1" applyFill="1" applyBorder="1" applyAlignment="1" quotePrefix="1">
      <alignment horizontal="right" vertical="center" wrapText="1"/>
    </xf>
    <xf numFmtId="187" fontId="66" fillId="0" borderId="11" xfId="52" applyNumberFormat="1" applyFont="1" applyFill="1" applyBorder="1" applyAlignment="1" quotePrefix="1">
      <alignment horizontal="right" vertical="center" wrapText="1"/>
    </xf>
    <xf numFmtId="171" fontId="63" fillId="0" borderId="11" xfId="0" applyNumberFormat="1" applyFont="1" applyFill="1" applyBorder="1" applyAlignment="1">
      <alignment horizontal="right" vertical="center"/>
    </xf>
    <xf numFmtId="170" fontId="21" fillId="0" borderId="11" xfId="0" applyNumberFormat="1" applyFont="1" applyFill="1" applyBorder="1" applyAlignment="1">
      <alignment horizontal="left" vertical="center" wrapText="1"/>
    </xf>
    <xf numFmtId="170" fontId="21" fillId="0" borderId="11" xfId="0" applyNumberFormat="1" applyFont="1" applyFill="1" applyBorder="1" applyAlignment="1">
      <alignment horizontal="left" vertical="center"/>
    </xf>
    <xf numFmtId="177" fontId="21" fillId="0" borderId="11" xfId="0" applyNumberFormat="1" applyFont="1" applyFill="1" applyBorder="1" applyAlignment="1">
      <alignment horizontal="center" vertical="center"/>
    </xf>
    <xf numFmtId="170" fontId="21" fillId="0" borderId="11" xfId="0" applyNumberFormat="1" applyFont="1" applyFill="1" applyBorder="1" applyAlignment="1" quotePrefix="1">
      <alignment horizontal="right" vertical="center" wrapText="1"/>
    </xf>
    <xf numFmtId="170" fontId="66" fillId="0" borderId="11" xfId="0" applyNumberFormat="1" applyFont="1" applyFill="1" applyBorder="1" applyAlignment="1" quotePrefix="1">
      <alignment horizontal="right" vertical="center" wrapText="1"/>
    </xf>
    <xf numFmtId="0" fontId="21" fillId="0" borderId="11" xfId="95" applyNumberFormat="1" applyFont="1" applyFill="1" applyBorder="1" applyAlignment="1">
      <alignment horizontal="left" vertical="center" wrapText="1"/>
      <protection/>
    </xf>
    <xf numFmtId="3" fontId="67" fillId="0" borderId="11" xfId="0" applyNumberFormat="1" applyFont="1" applyFill="1" applyBorder="1" applyAlignment="1">
      <alignment horizontal="center" vertical="center"/>
    </xf>
    <xf numFmtId="1" fontId="67" fillId="0" borderId="11" xfId="0" applyNumberFormat="1" applyFont="1" applyFill="1" applyBorder="1" applyAlignment="1">
      <alignment horizontal="center" vertical="center" wrapText="1"/>
    </xf>
    <xf numFmtId="170" fontId="67" fillId="0" borderId="11" xfId="0" applyNumberFormat="1" applyFont="1" applyFill="1" applyBorder="1" applyAlignment="1">
      <alignment horizontal="right" vertical="center" wrapText="1"/>
    </xf>
    <xf numFmtId="172" fontId="66" fillId="0" borderId="11" xfId="52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horizontal="justify" vertical="center" wrapText="1"/>
    </xf>
    <xf numFmtId="171" fontId="78" fillId="0" borderId="11" xfId="0" applyNumberFormat="1" applyFont="1" applyFill="1" applyBorder="1" applyAlignment="1" quotePrefix="1">
      <alignment horizontal="right" vertical="center"/>
    </xf>
    <xf numFmtId="0" fontId="63" fillId="0" borderId="11" xfId="95" applyNumberFormat="1" applyFont="1" applyFill="1" applyBorder="1" applyAlignment="1">
      <alignment horizontal="left" vertical="center" wrapText="1"/>
      <protection/>
    </xf>
    <xf numFmtId="0" fontId="63" fillId="0" borderId="11" xfId="95" applyNumberFormat="1" applyFont="1" applyFill="1" applyBorder="1" applyAlignment="1">
      <alignment horizontal="center" vertical="center" wrapText="1"/>
      <protection/>
    </xf>
    <xf numFmtId="172" fontId="67" fillId="0" borderId="11" xfId="52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justify" vertical="center" wrapText="1"/>
    </xf>
    <xf numFmtId="0" fontId="21" fillId="0" borderId="22" xfId="0" applyFont="1" applyFill="1" applyBorder="1" applyAlignment="1">
      <alignment horizontal="center" vertical="center"/>
    </xf>
    <xf numFmtId="172" fontId="61" fillId="0" borderId="11" xfId="52" applyNumberFormat="1" applyFont="1" applyFill="1" applyBorder="1" applyAlignment="1">
      <alignment horizontal="right" vertical="center" wrapText="1"/>
    </xf>
    <xf numFmtId="172" fontId="61" fillId="0" borderId="11" xfId="5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0" xfId="91" applyFont="1" applyFill="1" applyAlignment="1">
      <alignment vertical="center"/>
      <protection/>
    </xf>
    <xf numFmtId="0" fontId="61" fillId="0" borderId="21" xfId="91" applyFont="1" applyFill="1" applyBorder="1" applyAlignment="1">
      <alignment horizontal="center" vertical="center"/>
      <protection/>
    </xf>
    <xf numFmtId="0" fontId="61" fillId="0" borderId="21" xfId="91" applyFont="1" applyFill="1" applyBorder="1" applyAlignment="1">
      <alignment vertical="center" wrapText="1"/>
      <protection/>
    </xf>
    <xf numFmtId="0" fontId="21" fillId="0" borderId="21" xfId="91" applyFont="1" applyFill="1" applyBorder="1" applyAlignment="1">
      <alignment horizontal="center" vertical="center"/>
      <protection/>
    </xf>
    <xf numFmtId="0" fontId="21" fillId="0" borderId="21" xfId="91" applyFont="1" applyFill="1" applyBorder="1" applyAlignment="1">
      <alignment vertical="center"/>
      <protection/>
    </xf>
    <xf numFmtId="0" fontId="61" fillId="0" borderId="19" xfId="91" applyFont="1" applyFill="1" applyBorder="1" applyAlignment="1">
      <alignment horizontal="center" vertical="center" wrapText="1"/>
      <protection/>
    </xf>
    <xf numFmtId="0" fontId="61" fillId="0" borderId="19" xfId="91" applyFont="1" applyFill="1" applyBorder="1" applyAlignment="1">
      <alignment horizontal="justify" vertical="center" wrapText="1"/>
      <protection/>
    </xf>
    <xf numFmtId="3" fontId="61" fillId="0" borderId="19" xfId="91" applyNumberFormat="1" applyFont="1" applyFill="1" applyBorder="1" applyAlignment="1">
      <alignment horizontal="center" vertical="center"/>
      <protection/>
    </xf>
    <xf numFmtId="171" fontId="61" fillId="0" borderId="19" xfId="91" applyNumberFormat="1" applyFont="1" applyFill="1" applyBorder="1" applyAlignment="1">
      <alignment horizontal="center" vertical="center"/>
      <protection/>
    </xf>
    <xf numFmtId="171" fontId="21" fillId="0" borderId="19" xfId="91" applyNumberFormat="1" applyFont="1" applyFill="1" applyBorder="1" applyAlignment="1">
      <alignment horizontal="center" vertical="center"/>
      <protection/>
    </xf>
    <xf numFmtId="0" fontId="21" fillId="0" borderId="19" xfId="91" applyFont="1" applyFill="1" applyBorder="1" applyAlignment="1">
      <alignment vertical="center"/>
      <protection/>
    </xf>
    <xf numFmtId="0" fontId="61" fillId="0" borderId="0" xfId="91" applyFont="1" applyFill="1" applyAlignment="1">
      <alignment vertical="center"/>
      <protection/>
    </xf>
    <xf numFmtId="0" fontId="21" fillId="0" borderId="11" xfId="91" applyFont="1" applyFill="1" applyBorder="1" applyAlignment="1">
      <alignment horizontal="center" vertical="center"/>
      <protection/>
    </xf>
    <xf numFmtId="0" fontId="21" fillId="0" borderId="11" xfId="91" applyFont="1" applyFill="1" applyBorder="1" applyAlignment="1">
      <alignment vertical="center"/>
      <protection/>
    </xf>
    <xf numFmtId="3" fontId="21" fillId="0" borderId="11" xfId="91" applyNumberFormat="1" applyFont="1" applyFill="1" applyBorder="1" applyAlignment="1">
      <alignment horizontal="center" vertical="center"/>
      <protection/>
    </xf>
    <xf numFmtId="171" fontId="21" fillId="0" borderId="11" xfId="91" applyNumberFormat="1" applyFont="1" applyFill="1" applyBorder="1" applyAlignment="1">
      <alignment horizontal="center" vertical="center"/>
      <protection/>
    </xf>
    <xf numFmtId="0" fontId="63" fillId="0" borderId="11" xfId="91" applyFont="1" applyFill="1" applyBorder="1" applyAlignment="1">
      <alignment vertical="center" wrapText="1"/>
      <protection/>
    </xf>
    <xf numFmtId="171" fontId="61" fillId="0" borderId="11" xfId="91" applyNumberFormat="1" applyFont="1" applyFill="1" applyBorder="1" applyAlignment="1" quotePrefix="1">
      <alignment horizontal="center" vertical="center"/>
      <protection/>
    </xf>
    <xf numFmtId="0" fontId="21" fillId="0" borderId="11" xfId="91" applyFont="1" applyFill="1" applyBorder="1" applyAlignment="1">
      <alignment vertical="center" wrapText="1"/>
      <protection/>
    </xf>
    <xf numFmtId="0" fontId="61" fillId="0" borderId="11" xfId="91" applyFont="1" applyFill="1" applyBorder="1" applyAlignment="1">
      <alignment horizontal="center" vertical="center"/>
      <protection/>
    </xf>
    <xf numFmtId="0" fontId="61" fillId="0" borderId="11" xfId="91" applyFont="1" applyFill="1" applyBorder="1" applyAlignment="1">
      <alignment horizontal="left" vertical="center"/>
      <protection/>
    </xf>
    <xf numFmtId="171" fontId="61" fillId="0" borderId="11" xfId="91" applyNumberFormat="1" applyFont="1" applyFill="1" applyBorder="1" applyAlignment="1">
      <alignment horizontal="center" vertical="center"/>
      <protection/>
    </xf>
    <xf numFmtId="0" fontId="21" fillId="0" borderId="11" xfId="91" applyFont="1" applyFill="1" applyBorder="1" applyAlignment="1">
      <alignment horizontal="center" vertical="center" wrapText="1"/>
      <protection/>
    </xf>
    <xf numFmtId="0" fontId="63" fillId="0" borderId="11" xfId="91" applyFont="1" applyFill="1" applyBorder="1" applyAlignment="1">
      <alignment horizontal="center" vertical="center" wrapText="1"/>
      <protection/>
    </xf>
    <xf numFmtId="0" fontId="63" fillId="0" borderId="11" xfId="91" applyFont="1" applyFill="1" applyBorder="1" applyAlignment="1">
      <alignment vertical="center"/>
      <protection/>
    </xf>
    <xf numFmtId="3" fontId="63" fillId="0" borderId="11" xfId="91" applyNumberFormat="1" applyFont="1" applyFill="1" applyBorder="1" applyAlignment="1">
      <alignment horizontal="center" vertical="center"/>
      <protection/>
    </xf>
    <xf numFmtId="0" fontId="63" fillId="0" borderId="0" xfId="91" applyFont="1" applyFill="1" applyAlignment="1">
      <alignment vertical="center"/>
      <protection/>
    </xf>
    <xf numFmtId="0" fontId="21" fillId="0" borderId="11" xfId="91" applyFont="1" applyFill="1" applyBorder="1" applyAlignment="1">
      <alignment horizontal="justify" vertical="center" wrapText="1"/>
      <protection/>
    </xf>
    <xf numFmtId="0" fontId="61" fillId="0" borderId="11" xfId="91" applyFont="1" applyFill="1" applyBorder="1" applyAlignment="1">
      <alignment vertical="center" wrapText="1"/>
      <protection/>
    </xf>
    <xf numFmtId="0" fontId="63" fillId="0" borderId="11" xfId="91" applyFont="1" applyFill="1" applyBorder="1" applyAlignment="1">
      <alignment horizontal="center" vertical="center"/>
      <protection/>
    </xf>
    <xf numFmtId="0" fontId="63" fillId="0" borderId="11" xfId="91" applyFont="1" applyFill="1" applyBorder="1" applyAlignment="1">
      <alignment horizontal="left" vertical="center" wrapText="1" indent="1"/>
      <protection/>
    </xf>
    <xf numFmtId="0" fontId="21" fillId="0" borderId="11" xfId="91" applyFont="1" applyFill="1" applyBorder="1" applyAlignment="1" quotePrefix="1">
      <alignment vertical="center" wrapText="1"/>
      <protection/>
    </xf>
    <xf numFmtId="3" fontId="21" fillId="0" borderId="11" xfId="91" applyNumberFormat="1" applyFont="1" applyFill="1" applyBorder="1" applyAlignment="1" quotePrefix="1">
      <alignment horizontal="center" vertical="center"/>
      <protection/>
    </xf>
    <xf numFmtId="184" fontId="21" fillId="0" borderId="11" xfId="91" applyNumberFormat="1" applyFont="1" applyFill="1" applyBorder="1" applyAlignment="1">
      <alignment horizontal="center" vertical="center"/>
      <protection/>
    </xf>
    <xf numFmtId="0" fontId="63" fillId="0" borderId="11" xfId="91" applyFont="1" applyFill="1" applyBorder="1" applyAlignment="1">
      <alignment horizontal="justify" vertical="center" wrapText="1"/>
      <protection/>
    </xf>
    <xf numFmtId="0" fontId="21" fillId="0" borderId="22" xfId="91" applyFont="1" applyFill="1" applyBorder="1" applyAlignment="1">
      <alignment horizontal="center" vertical="center"/>
      <protection/>
    </xf>
    <xf numFmtId="0" fontId="21" fillId="0" borderId="22" xfId="91" applyFont="1" applyFill="1" applyBorder="1" applyAlignment="1" quotePrefix="1">
      <alignment vertical="center" wrapText="1"/>
      <protection/>
    </xf>
    <xf numFmtId="3" fontId="21" fillId="0" borderId="22" xfId="91" applyNumberFormat="1" applyFont="1" applyFill="1" applyBorder="1" applyAlignment="1">
      <alignment horizontal="center" vertical="center"/>
      <protection/>
    </xf>
    <xf numFmtId="171" fontId="21" fillId="0" borderId="22" xfId="91" applyNumberFormat="1" applyFont="1" applyFill="1" applyBorder="1" applyAlignment="1">
      <alignment horizontal="center" vertical="center"/>
      <protection/>
    </xf>
    <xf numFmtId="0" fontId="21" fillId="0" borderId="22" xfId="91" applyFont="1" applyFill="1" applyBorder="1" applyAlignment="1">
      <alignment vertical="center"/>
      <protection/>
    </xf>
    <xf numFmtId="0" fontId="61" fillId="0" borderId="21" xfId="0" applyFont="1" applyFill="1" applyBorder="1" applyAlignment="1">
      <alignment horizontal="justify" vertical="center" wrapText="1"/>
    </xf>
    <xf numFmtId="0" fontId="61" fillId="0" borderId="21" xfId="0" applyFont="1" applyFill="1" applyBorder="1" applyAlignment="1">
      <alignment horizontal="right" vertical="center"/>
    </xf>
    <xf numFmtId="2" fontId="21" fillId="0" borderId="21" xfId="0" applyNumberFormat="1" applyFont="1" applyFill="1" applyBorder="1" applyAlignment="1">
      <alignment horizontal="right" vertical="center"/>
    </xf>
    <xf numFmtId="0" fontId="63" fillId="0" borderId="21" xfId="0" applyNumberFormat="1" applyFont="1" applyFill="1" applyBorder="1" applyAlignment="1">
      <alignment horizontal="justify" vertical="center" wrapText="1"/>
    </xf>
    <xf numFmtId="0" fontId="21" fillId="0" borderId="21" xfId="0" applyFont="1" applyFill="1" applyBorder="1" applyAlignment="1">
      <alignment horizontal="right" vertical="center"/>
    </xf>
    <xf numFmtId="0" fontId="63" fillId="0" borderId="21" xfId="0" applyFont="1" applyFill="1" applyBorder="1" applyAlignment="1">
      <alignment horizontal="justify" vertical="center" wrapText="1"/>
    </xf>
    <xf numFmtId="0" fontId="63" fillId="0" borderId="21" xfId="0" applyFont="1" applyFill="1" applyBorder="1" applyAlignment="1">
      <alignment horizontal="right" vertical="center"/>
    </xf>
    <xf numFmtId="170" fontId="63" fillId="0" borderId="21" xfId="0" applyNumberFormat="1" applyFont="1" applyFill="1" applyBorder="1" applyAlignment="1">
      <alignment horizontal="right" vertical="center"/>
    </xf>
    <xf numFmtId="170" fontId="21" fillId="0" borderId="21" xfId="0" applyNumberFormat="1" applyFont="1" applyFill="1" applyBorder="1" applyAlignment="1">
      <alignment horizontal="right" vertical="center"/>
    </xf>
    <xf numFmtId="0" fontId="63" fillId="0" borderId="21" xfId="0" applyFont="1" applyFill="1" applyBorder="1" applyAlignment="1">
      <alignment horizontal="right" vertical="center" wrapText="1"/>
    </xf>
    <xf numFmtId="0" fontId="61" fillId="0" borderId="21" xfId="0" applyNumberFormat="1" applyFont="1" applyFill="1" applyBorder="1" applyAlignment="1">
      <alignment horizontal="justify" vertical="center"/>
    </xf>
    <xf numFmtId="187" fontId="75" fillId="0" borderId="0" xfId="52" applyNumberFormat="1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171" fontId="65" fillId="0" borderId="21" xfId="0" applyNumberFormat="1" applyFont="1" applyFill="1" applyBorder="1" applyAlignment="1">
      <alignment horizontal="right" vertical="center"/>
    </xf>
    <xf numFmtId="171" fontId="66" fillId="0" borderId="21" xfId="0" applyNumberFormat="1" applyFont="1" applyFill="1" applyBorder="1" applyAlignment="1">
      <alignment horizontal="right" vertical="center"/>
    </xf>
    <xf numFmtId="167" fontId="61" fillId="0" borderId="21" xfId="52" applyFont="1" applyFill="1" applyBorder="1" applyAlignment="1">
      <alignment vertical="center"/>
    </xf>
    <xf numFmtId="0" fontId="63" fillId="0" borderId="21" xfId="0" applyNumberFormat="1" applyFont="1" applyFill="1" applyBorder="1" applyAlignment="1">
      <alignment horizontal="left" vertical="center"/>
    </xf>
    <xf numFmtId="3" fontId="63" fillId="0" borderId="21" xfId="0" applyNumberFormat="1" applyFont="1" applyFill="1" applyBorder="1" applyAlignment="1">
      <alignment horizontal="center" vertical="center"/>
    </xf>
    <xf numFmtId="170" fontId="63" fillId="0" borderId="21" xfId="0" applyNumberFormat="1" applyFont="1" applyFill="1" applyBorder="1" applyAlignment="1">
      <alignment horizontal="center" vertical="center"/>
    </xf>
    <xf numFmtId="170" fontId="21" fillId="0" borderId="21" xfId="0" applyNumberFormat="1" applyFont="1" applyFill="1" applyBorder="1" applyAlignment="1">
      <alignment horizontal="center" vertical="center"/>
    </xf>
    <xf numFmtId="171" fontId="21" fillId="0" borderId="21" xfId="52" applyNumberFormat="1" applyFont="1" applyFill="1" applyBorder="1" applyAlignment="1">
      <alignment horizontal="right" vertical="center"/>
    </xf>
    <xf numFmtId="0" fontId="64" fillId="0" borderId="21" xfId="0" applyNumberFormat="1" applyFont="1" applyFill="1" applyBorder="1" applyAlignment="1">
      <alignment horizontal="left" vertical="center" wrapText="1"/>
    </xf>
    <xf numFmtId="171" fontId="74" fillId="0" borderId="21" xfId="0" applyNumberFormat="1" applyFont="1" applyFill="1" applyBorder="1" applyAlignment="1">
      <alignment horizontal="right" vertical="center"/>
    </xf>
    <xf numFmtId="0" fontId="63" fillId="0" borderId="21" xfId="0" applyNumberFormat="1" applyFont="1" applyFill="1" applyBorder="1" applyAlignment="1">
      <alignment horizontal="left" vertical="center" wrapText="1"/>
    </xf>
    <xf numFmtId="171" fontId="67" fillId="0" borderId="21" xfId="52" applyNumberFormat="1" applyFont="1" applyFill="1" applyBorder="1" applyAlignment="1">
      <alignment horizontal="right" vertical="center"/>
    </xf>
    <xf numFmtId="171" fontId="67" fillId="0" borderId="21" xfId="0" applyNumberFormat="1" applyFont="1" applyFill="1" applyBorder="1" applyAlignment="1">
      <alignment horizontal="right" vertical="center"/>
    </xf>
    <xf numFmtId="49" fontId="21" fillId="0" borderId="21" xfId="0" applyNumberFormat="1" applyFont="1" applyFill="1" applyBorder="1" applyAlignment="1">
      <alignment vertical="center"/>
    </xf>
    <xf numFmtId="171" fontId="66" fillId="0" borderId="21" xfId="52" applyNumberFormat="1" applyFont="1" applyFill="1" applyBorder="1" applyAlignment="1">
      <alignment horizontal="right" vertical="center"/>
    </xf>
    <xf numFmtId="0" fontId="21" fillId="0" borderId="21" xfId="0" applyNumberFormat="1" applyFont="1" applyFill="1" applyBorder="1" applyAlignment="1">
      <alignment horizontal="justify" vertical="center" wrapText="1"/>
    </xf>
    <xf numFmtId="167" fontId="21" fillId="0" borderId="21" xfId="52" applyFont="1" applyFill="1" applyBorder="1" applyAlignment="1">
      <alignment horizontal="right" vertical="center"/>
    </xf>
    <xf numFmtId="0" fontId="21" fillId="0" borderId="21" xfId="0" applyNumberFormat="1" applyFont="1" applyFill="1" applyBorder="1" applyAlignment="1">
      <alignment vertical="center" wrapText="1"/>
    </xf>
    <xf numFmtId="0" fontId="21" fillId="0" borderId="21" xfId="0" applyFont="1" applyFill="1" applyBorder="1" applyAlignment="1" quotePrefix="1">
      <alignment horizontal="left" vertical="center"/>
    </xf>
    <xf numFmtId="4" fontId="21" fillId="0" borderId="11" xfId="0" applyNumberFormat="1" applyFont="1" applyFill="1" applyBorder="1" applyAlignment="1">
      <alignment horizontal="right" vertical="center"/>
    </xf>
    <xf numFmtId="184" fontId="74" fillId="0" borderId="21" xfId="0" applyNumberFormat="1" applyFont="1" applyFill="1" applyBorder="1" applyAlignment="1">
      <alignment horizontal="right" vertical="center"/>
    </xf>
    <xf numFmtId="172" fontId="67" fillId="0" borderId="11" xfId="52" applyNumberFormat="1" applyFont="1" applyFill="1" applyBorder="1" applyAlignment="1">
      <alignment horizontal="right" vertical="center"/>
    </xf>
    <xf numFmtId="172" fontId="66" fillId="0" borderId="11" xfId="52" applyNumberFormat="1" applyFont="1" applyFill="1" applyBorder="1" applyAlignment="1" quotePrefix="1">
      <alignment horizontal="right" vertical="center"/>
    </xf>
    <xf numFmtId="0" fontId="61" fillId="26" borderId="21" xfId="0" applyFont="1" applyFill="1" applyBorder="1" applyAlignment="1">
      <alignment horizontal="center" vertical="center" wrapText="1"/>
    </xf>
    <xf numFmtId="0" fontId="61" fillId="26" borderId="21" xfId="0" applyNumberFormat="1" applyFont="1" applyFill="1" applyBorder="1" applyAlignment="1">
      <alignment horizontal="center" vertical="center" wrapText="1"/>
    </xf>
    <xf numFmtId="0" fontId="61" fillId="26" borderId="21" xfId="0" applyNumberFormat="1" applyFont="1" applyFill="1" applyBorder="1" applyAlignment="1">
      <alignment vertical="center" wrapText="1"/>
    </xf>
    <xf numFmtId="3" fontId="61" fillId="26" borderId="21" xfId="0" applyNumberFormat="1" applyFont="1" applyFill="1" applyBorder="1" applyAlignment="1">
      <alignment horizontal="center" vertical="center" wrapText="1"/>
    </xf>
    <xf numFmtId="0" fontId="61" fillId="26" borderId="21" xfId="0" applyNumberFormat="1" applyFont="1" applyFill="1" applyBorder="1" applyAlignment="1">
      <alignment horizontal="right" vertical="center" wrapText="1"/>
    </xf>
    <xf numFmtId="0" fontId="21" fillId="26" borderId="21" xfId="0" applyNumberFormat="1" applyFont="1" applyFill="1" applyBorder="1" applyAlignment="1">
      <alignment horizontal="left" vertical="center"/>
    </xf>
    <xf numFmtId="49" fontId="21" fillId="26" borderId="21" xfId="0" applyNumberFormat="1" applyFont="1" applyFill="1" applyBorder="1" applyAlignment="1">
      <alignment horizontal="center" vertical="center"/>
    </xf>
    <xf numFmtId="4" fontId="21" fillId="26" borderId="21" xfId="0" applyNumberFormat="1" applyFont="1" applyFill="1" applyBorder="1" applyAlignment="1">
      <alignment horizontal="right" vertical="center"/>
    </xf>
    <xf numFmtId="0" fontId="63" fillId="26" borderId="21" xfId="0" applyNumberFormat="1" applyFont="1" applyFill="1" applyBorder="1" applyAlignment="1">
      <alignment horizontal="left" vertical="center"/>
    </xf>
    <xf numFmtId="0" fontId="64" fillId="26" borderId="21" xfId="0" applyNumberFormat="1" applyFont="1" applyFill="1" applyBorder="1" applyAlignment="1">
      <alignment horizontal="left" vertical="center"/>
    </xf>
    <xf numFmtId="189" fontId="64" fillId="26" borderId="21" xfId="0" applyNumberFormat="1" applyFont="1" applyFill="1" applyBorder="1" applyAlignment="1">
      <alignment horizontal="left" vertical="center"/>
    </xf>
    <xf numFmtId="189" fontId="21" fillId="26" borderId="21" xfId="0" applyNumberFormat="1" applyFont="1" applyFill="1" applyBorder="1" applyAlignment="1">
      <alignment horizontal="center" vertical="center"/>
    </xf>
    <xf numFmtId="189" fontId="21" fillId="26" borderId="21" xfId="0" applyNumberFormat="1" applyFont="1" applyFill="1" applyBorder="1" applyAlignment="1">
      <alignment horizontal="left" vertical="center"/>
    </xf>
    <xf numFmtId="184" fontId="61" fillId="26" borderId="21" xfId="0" applyNumberFormat="1" applyFont="1" applyFill="1" applyBorder="1" applyAlignment="1">
      <alignment horizontal="right" vertical="center"/>
    </xf>
    <xf numFmtId="184" fontId="21" fillId="26" borderId="21" xfId="0" applyNumberFormat="1" applyFont="1" applyFill="1" applyBorder="1" applyAlignment="1">
      <alignment horizontal="right" vertical="center"/>
    </xf>
    <xf numFmtId="2" fontId="21" fillId="26" borderId="21" xfId="0" applyNumberFormat="1" applyFont="1" applyFill="1" applyBorder="1" applyAlignment="1">
      <alignment horizontal="right" vertical="center"/>
    </xf>
    <xf numFmtId="0" fontId="61" fillId="26" borderId="21" xfId="0" applyNumberFormat="1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/>
    </xf>
    <xf numFmtId="0" fontId="61" fillId="26" borderId="21" xfId="0" applyNumberFormat="1" applyFont="1" applyFill="1" applyBorder="1" applyAlignment="1">
      <alignment vertical="center"/>
    </xf>
    <xf numFmtId="0" fontId="61" fillId="26" borderId="21" xfId="0" applyFont="1" applyFill="1" applyBorder="1" applyAlignment="1">
      <alignment horizontal="center" vertical="center"/>
    </xf>
    <xf numFmtId="177" fontId="21" fillId="26" borderId="21" xfId="0" applyNumberFormat="1" applyFont="1" applyFill="1" applyBorder="1" applyAlignment="1">
      <alignment horizontal="center" vertical="center"/>
    </xf>
    <xf numFmtId="0" fontId="21" fillId="26" borderId="21" xfId="0" applyNumberFormat="1" applyFont="1" applyFill="1" applyBorder="1" applyAlignment="1">
      <alignment horizontal="center" vertical="center" wrapText="1"/>
    </xf>
    <xf numFmtId="0" fontId="21" fillId="26" borderId="21" xfId="0" applyNumberFormat="1" applyFont="1" applyFill="1" applyBorder="1" applyAlignment="1">
      <alignment horizontal="right" vertical="center"/>
    </xf>
    <xf numFmtId="0" fontId="61" fillId="0" borderId="21" xfId="0" applyNumberFormat="1" applyFont="1" applyFill="1" applyBorder="1" applyAlignment="1">
      <alignment horizontal="left" vertical="center" wrapText="1"/>
    </xf>
    <xf numFmtId="0" fontId="61" fillId="0" borderId="21" xfId="0" applyFont="1" applyFill="1" applyBorder="1" applyAlignment="1">
      <alignment horizontal="center" vertical="center"/>
    </xf>
    <xf numFmtId="0" fontId="65" fillId="0" borderId="21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0" fontId="21" fillId="0" borderId="21" xfId="0" applyNumberFormat="1" applyFont="1" applyFill="1" applyBorder="1" applyAlignment="1" quotePrefix="1">
      <alignment horizontal="left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right" vertical="center"/>
    </xf>
    <xf numFmtId="0" fontId="21" fillId="0" borderId="21" xfId="52" applyNumberFormat="1" applyFont="1" applyFill="1" applyBorder="1" applyAlignment="1">
      <alignment horizontal="right" vertical="center" wrapText="1"/>
    </xf>
    <xf numFmtId="0" fontId="66" fillId="0" borderId="21" xfId="52" applyNumberFormat="1" applyFont="1" applyFill="1" applyBorder="1" applyAlignment="1">
      <alignment horizontal="right" vertical="center" wrapText="1"/>
    </xf>
    <xf numFmtId="0" fontId="21" fillId="0" borderId="21" xfId="0" applyNumberFormat="1" applyFont="1" applyFill="1" applyBorder="1" applyAlignment="1" quotePrefix="1">
      <alignment horizontal="left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right" vertical="center"/>
    </xf>
    <xf numFmtId="3" fontId="66" fillId="0" borderId="21" xfId="52" applyNumberFormat="1" applyFont="1" applyFill="1" applyBorder="1" applyAlignment="1">
      <alignment horizontal="right" vertical="center" wrapText="1"/>
    </xf>
    <xf numFmtId="3" fontId="21" fillId="0" borderId="21" xfId="0" applyNumberFormat="1" applyFont="1" applyFill="1" applyBorder="1" applyAlignment="1">
      <alignment horizontal="right" vertical="center"/>
    </xf>
    <xf numFmtId="1" fontId="66" fillId="0" borderId="21" xfId="0" applyNumberFormat="1" applyFont="1" applyFill="1" applyBorder="1" applyAlignment="1">
      <alignment horizontal="right" vertical="center"/>
    </xf>
    <xf numFmtId="0" fontId="21" fillId="0" borderId="21" xfId="93" applyNumberFormat="1" applyFont="1" applyFill="1" applyBorder="1" applyAlignment="1" quotePrefix="1">
      <alignment horizontal="left" vertical="center" wrapText="1"/>
      <protection/>
    </xf>
    <xf numFmtId="0" fontId="21" fillId="0" borderId="21" xfId="0" applyNumberFormat="1" applyFont="1" applyFill="1" applyBorder="1" applyAlignment="1">
      <alignment horizontal="left" vertical="center"/>
    </xf>
    <xf numFmtId="2" fontId="21" fillId="0" borderId="21" xfId="0" applyNumberFormat="1" applyFont="1" applyFill="1" applyBorder="1" applyAlignment="1">
      <alignment horizontal="right" vertical="center"/>
    </xf>
    <xf numFmtId="170" fontId="66" fillId="0" borderId="21" xfId="0" applyNumberFormat="1" applyFont="1" applyFill="1" applyBorder="1" applyAlignment="1">
      <alignment horizontal="right" vertical="center"/>
    </xf>
    <xf numFmtId="2" fontId="66" fillId="0" borderId="21" xfId="52" applyNumberFormat="1" applyFont="1" applyFill="1" applyBorder="1" applyAlignment="1">
      <alignment horizontal="right" vertical="center" wrapText="1"/>
    </xf>
    <xf numFmtId="170" fontId="66" fillId="0" borderId="21" xfId="52" applyNumberFormat="1" applyFont="1" applyFill="1" applyBorder="1" applyAlignment="1">
      <alignment horizontal="right" vertical="center" wrapText="1"/>
    </xf>
    <xf numFmtId="0" fontId="21" fillId="26" borderId="21" xfId="0" applyNumberFormat="1" applyFont="1" applyFill="1" applyBorder="1" applyAlignment="1">
      <alignment horizontal="justify" vertical="center" wrapText="1"/>
    </xf>
    <xf numFmtId="3" fontId="66" fillId="26" borderId="21" xfId="0" applyNumberFormat="1" applyFont="1" applyFill="1" applyBorder="1" applyAlignment="1">
      <alignment horizontal="right" vertical="center"/>
    </xf>
    <xf numFmtId="170" fontId="66" fillId="26" borderId="21" xfId="0" applyNumberFormat="1" applyFont="1" applyFill="1" applyBorder="1" applyAlignment="1">
      <alignment horizontal="right" vertical="center"/>
    </xf>
    <xf numFmtId="0" fontId="21" fillId="26" borderId="21" xfId="0" applyNumberFormat="1" applyFont="1" applyFill="1" applyBorder="1" applyAlignment="1">
      <alignment horizontal="left" vertical="center" wrapText="1"/>
    </xf>
    <xf numFmtId="2" fontId="66" fillId="26" borderId="21" xfId="0" applyNumberFormat="1" applyFont="1" applyFill="1" applyBorder="1" applyAlignment="1">
      <alignment horizontal="right" vertical="center"/>
    </xf>
    <xf numFmtId="171" fontId="21" fillId="26" borderId="21" xfId="0" applyNumberFormat="1" applyFont="1" applyFill="1" applyBorder="1" applyAlignment="1">
      <alignment horizontal="right" vertical="center"/>
    </xf>
    <xf numFmtId="0" fontId="63" fillId="26" borderId="21" xfId="0" applyNumberFormat="1" applyFont="1" applyFill="1" applyBorder="1" applyAlignment="1">
      <alignment horizontal="center" vertical="center"/>
    </xf>
    <xf numFmtId="171" fontId="66" fillId="26" borderId="21" xfId="0" applyNumberFormat="1" applyFont="1" applyFill="1" applyBorder="1" applyAlignment="1">
      <alignment horizontal="right" vertical="center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justify" vertical="center" wrapText="1"/>
    </xf>
    <xf numFmtId="0" fontId="63" fillId="26" borderId="21" xfId="0" applyFont="1" applyFill="1" applyBorder="1" applyAlignment="1">
      <alignment horizontal="justify" vertical="center" wrapText="1"/>
    </xf>
    <xf numFmtId="3" fontId="21" fillId="26" borderId="21" xfId="0" applyNumberFormat="1" applyFont="1" applyFill="1" applyBorder="1" applyAlignment="1">
      <alignment horizontal="right" vertical="center"/>
    </xf>
    <xf numFmtId="49" fontId="21" fillId="26" borderId="21" xfId="0" applyNumberFormat="1" applyFont="1" applyFill="1" applyBorder="1" applyAlignment="1">
      <alignment horizontal="right" vertical="center" wrapText="1"/>
    </xf>
    <xf numFmtId="49" fontId="66" fillId="26" borderId="21" xfId="0" applyNumberFormat="1" applyFont="1" applyFill="1" applyBorder="1" applyAlignment="1">
      <alignment horizontal="right" vertical="center" wrapText="1"/>
    </xf>
    <xf numFmtId="0" fontId="21" fillId="26" borderId="21" xfId="0" applyNumberFormat="1" applyFont="1" applyFill="1" applyBorder="1" applyAlignment="1" quotePrefix="1">
      <alignment horizontal="justify" vertical="center" wrapText="1"/>
    </xf>
    <xf numFmtId="0" fontId="66" fillId="26" borderId="21" xfId="0" applyNumberFormat="1" applyFont="1" applyFill="1" applyBorder="1" applyAlignment="1">
      <alignment horizontal="right" vertical="center"/>
    </xf>
    <xf numFmtId="171" fontId="66" fillId="0" borderId="11" xfId="0" applyNumberFormat="1" applyFont="1" applyFill="1" applyBorder="1" applyAlignment="1">
      <alignment horizontal="right" vertical="center"/>
    </xf>
    <xf numFmtId="170" fontId="66" fillId="0" borderId="11" xfId="0" applyNumberFormat="1" applyFont="1" applyFill="1" applyBorder="1" applyAlignment="1">
      <alignment horizontal="right" vertical="center" wrapText="1"/>
    </xf>
    <xf numFmtId="0" fontId="21" fillId="0" borderId="11" xfId="0" applyNumberFormat="1" applyFont="1" applyFill="1" applyBorder="1" applyAlignment="1">
      <alignment horizontal="left" vertical="center"/>
    </xf>
    <xf numFmtId="0" fontId="63" fillId="0" borderId="11" xfId="0" applyNumberFormat="1" applyFont="1" applyFill="1" applyBorder="1" applyAlignment="1">
      <alignment horizontal="left" vertical="center" wrapText="1"/>
    </xf>
    <xf numFmtId="0" fontId="61" fillId="0" borderId="21" xfId="0" applyFont="1" applyFill="1" applyBorder="1" applyAlignment="1">
      <alignment horizontal="center" vertical="center" wrapText="1"/>
    </xf>
    <xf numFmtId="171" fontId="61" fillId="0" borderId="19" xfId="0" applyNumberFormat="1" applyFont="1" applyFill="1" applyBorder="1" applyAlignment="1">
      <alignment horizontal="center" vertical="center" wrapText="1"/>
    </xf>
    <xf numFmtId="165" fontId="61" fillId="0" borderId="11" xfId="53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184" fontId="66" fillId="0" borderId="11" xfId="0" applyNumberFormat="1" applyFont="1" applyFill="1" applyBorder="1" applyAlignment="1">
      <alignment horizontal="center" vertical="center"/>
    </xf>
    <xf numFmtId="172" fontId="67" fillId="0" borderId="11" xfId="52" applyNumberFormat="1" applyFont="1" applyFill="1" applyBorder="1" applyAlignment="1" quotePrefix="1">
      <alignment horizontal="right" vertical="center"/>
    </xf>
    <xf numFmtId="171" fontId="67" fillId="0" borderId="11" xfId="0" applyNumberFormat="1" applyFont="1" applyFill="1" applyBorder="1" applyAlignment="1" quotePrefix="1">
      <alignment horizontal="center" vertical="center"/>
    </xf>
    <xf numFmtId="172" fontId="67" fillId="0" borderId="11" xfId="52" applyNumberFormat="1" applyFont="1" applyFill="1" applyBorder="1" applyAlignment="1" quotePrefix="1">
      <alignment horizontal="right" vertical="center" wrapText="1"/>
    </xf>
    <xf numFmtId="171" fontId="67" fillId="0" borderId="11" xfId="0" applyNumberFormat="1" applyFont="1" applyFill="1" applyBorder="1" applyAlignment="1" quotePrefix="1">
      <alignment horizontal="center" vertical="center" wrapText="1"/>
    </xf>
    <xf numFmtId="1" fontId="66" fillId="0" borderId="11" xfId="0" applyNumberFormat="1" applyFont="1" applyFill="1" applyBorder="1" applyAlignment="1" quotePrefix="1">
      <alignment horizontal="center" vertical="center"/>
    </xf>
    <xf numFmtId="172" fontId="66" fillId="0" borderId="11" xfId="52" applyNumberFormat="1" applyFont="1" applyFill="1" applyBorder="1" applyAlignment="1">
      <alignment horizontal="center" vertical="center" wrapText="1"/>
    </xf>
    <xf numFmtId="1" fontId="66" fillId="0" borderId="11" xfId="0" applyNumberFormat="1" applyFont="1" applyFill="1" applyBorder="1" applyAlignment="1" quotePrefix="1">
      <alignment horizontal="right" vertical="center" wrapText="1"/>
    </xf>
    <xf numFmtId="1" fontId="66" fillId="0" borderId="11" xfId="0" applyNumberFormat="1" applyFont="1" applyFill="1" applyBorder="1" applyAlignment="1" quotePrefix="1">
      <alignment horizontal="center" vertical="center" wrapText="1"/>
    </xf>
    <xf numFmtId="2" fontId="66" fillId="0" borderId="11" xfId="0" applyNumberFormat="1" applyFont="1" applyFill="1" applyBorder="1" applyAlignment="1" quotePrefix="1">
      <alignment horizontal="right" vertical="center"/>
    </xf>
    <xf numFmtId="171" fontId="66" fillId="0" borderId="11" xfId="0" applyNumberFormat="1" applyFont="1" applyFill="1" applyBorder="1" applyAlignment="1" quotePrefix="1">
      <alignment horizontal="center" vertical="center"/>
    </xf>
    <xf numFmtId="171" fontId="67" fillId="0" borderId="11" xfId="0" applyNumberFormat="1" applyFont="1" applyFill="1" applyBorder="1" applyAlignment="1" quotePrefix="1">
      <alignment horizontal="right" vertical="center"/>
    </xf>
    <xf numFmtId="3" fontId="21" fillId="0" borderId="21" xfId="0" applyNumberFormat="1" applyFont="1" applyFill="1" applyBorder="1" applyAlignment="1">
      <alignment horizontal="right" vertical="center"/>
    </xf>
    <xf numFmtId="171" fontId="21" fillId="0" borderId="21" xfId="0" applyNumberFormat="1" applyFont="1" applyFill="1" applyBorder="1" applyAlignment="1">
      <alignment horizontal="right" vertical="center"/>
    </xf>
    <xf numFmtId="49" fontId="61" fillId="26" borderId="21" xfId="0" applyNumberFormat="1" applyFont="1" applyFill="1" applyBorder="1" applyAlignment="1">
      <alignment horizontal="right" vertical="center"/>
    </xf>
    <xf numFmtId="4" fontId="62" fillId="26" borderId="21" xfId="0" applyNumberFormat="1" applyFont="1" applyFill="1" applyBorder="1" applyAlignment="1">
      <alignment horizontal="right" vertical="center"/>
    </xf>
    <xf numFmtId="171" fontId="62" fillId="26" borderId="21" xfId="0" applyNumberFormat="1" applyFont="1" applyFill="1" applyBorder="1" applyAlignment="1">
      <alignment horizontal="right" vertical="center"/>
    </xf>
    <xf numFmtId="189" fontId="62" fillId="26" borderId="21" xfId="0" applyNumberFormat="1" applyFont="1" applyFill="1" applyBorder="1" applyAlignment="1">
      <alignment horizontal="right" vertical="center"/>
    </xf>
    <xf numFmtId="3" fontId="61" fillId="26" borderId="21" xfId="0" applyNumberFormat="1" applyFont="1" applyFill="1" applyBorder="1" applyAlignment="1">
      <alignment horizontal="right" vertical="center"/>
    </xf>
    <xf numFmtId="0" fontId="61" fillId="26" borderId="21" xfId="0" applyFont="1" applyFill="1" applyBorder="1" applyAlignment="1">
      <alignment horizontal="right" vertical="center"/>
    </xf>
    <xf numFmtId="167" fontId="21" fillId="26" borderId="21" xfId="52" applyFont="1" applyFill="1" applyBorder="1" applyAlignment="1">
      <alignment horizontal="right" vertical="center"/>
    </xf>
    <xf numFmtId="3" fontId="62" fillId="26" borderId="21" xfId="0" applyNumberFormat="1" applyFont="1" applyFill="1" applyBorder="1" applyAlignment="1">
      <alignment horizontal="right" vertical="center"/>
    </xf>
    <xf numFmtId="188" fontId="21" fillId="26" borderId="21" xfId="0" applyNumberFormat="1" applyFont="1" applyFill="1" applyBorder="1" applyAlignment="1">
      <alignment horizontal="right" vertical="center"/>
    </xf>
    <xf numFmtId="0" fontId="61" fillId="26" borderId="21" xfId="0" applyFont="1" applyFill="1" applyBorder="1" applyAlignment="1">
      <alignment horizontal="right" vertical="center" wrapText="1"/>
    </xf>
    <xf numFmtId="165" fontId="61" fillId="26" borderId="21" xfId="0" applyNumberFormat="1" applyFont="1" applyFill="1" applyBorder="1" applyAlignment="1">
      <alignment horizontal="right" vertical="center"/>
    </xf>
    <xf numFmtId="167" fontId="21" fillId="26" borderId="21" xfId="0" applyNumberFormat="1" applyFont="1" applyFill="1" applyBorder="1" applyAlignment="1">
      <alignment horizontal="right" vertical="center"/>
    </xf>
    <xf numFmtId="0" fontId="65" fillId="0" borderId="21" xfId="0" applyFont="1" applyFill="1" applyBorder="1" applyAlignment="1">
      <alignment horizontal="right" vertical="center"/>
    </xf>
    <xf numFmtId="3" fontId="62" fillId="0" borderId="21" xfId="0" applyNumberFormat="1" applyFont="1" applyFill="1" applyBorder="1" applyAlignment="1">
      <alignment horizontal="right" vertical="center"/>
    </xf>
    <xf numFmtId="4" fontId="62" fillId="0" borderId="21" xfId="0" applyNumberFormat="1" applyFont="1" applyFill="1" applyBorder="1" applyAlignment="1">
      <alignment horizontal="right" vertical="center"/>
    </xf>
    <xf numFmtId="171" fontId="62" fillId="0" borderId="21" xfId="0" applyNumberFormat="1" applyFont="1" applyFill="1" applyBorder="1" applyAlignment="1">
      <alignment horizontal="right" vertical="center"/>
    </xf>
    <xf numFmtId="0" fontId="65" fillId="26" borderId="21" xfId="0" applyFont="1" applyFill="1" applyBorder="1" applyAlignment="1">
      <alignment horizontal="right" vertical="center"/>
    </xf>
    <xf numFmtId="0" fontId="66" fillId="26" borderId="21" xfId="0" applyFont="1" applyFill="1" applyBorder="1" applyAlignment="1">
      <alignment horizontal="right" vertical="center"/>
    </xf>
    <xf numFmtId="0" fontId="67" fillId="26" borderId="21" xfId="0" applyNumberFormat="1" applyFont="1" applyFill="1" applyBorder="1" applyAlignment="1">
      <alignment horizontal="right" vertical="center"/>
    </xf>
    <xf numFmtId="0" fontId="66" fillId="26" borderId="11" xfId="0" applyNumberFormat="1" applyFont="1" applyFill="1" applyBorder="1" applyAlignment="1">
      <alignment horizontal="right" vertical="center"/>
    </xf>
    <xf numFmtId="0" fontId="66" fillId="26" borderId="21" xfId="0" applyFont="1" applyFill="1" applyBorder="1" applyAlignment="1">
      <alignment horizontal="right" vertical="center" wrapText="1"/>
    </xf>
    <xf numFmtId="0" fontId="21" fillId="26" borderId="21" xfId="0" applyFont="1" applyFill="1" applyBorder="1" applyAlignment="1">
      <alignment horizontal="right" vertical="center"/>
    </xf>
    <xf numFmtId="171" fontId="21" fillId="26" borderId="21" xfId="0" applyNumberFormat="1" applyFont="1" applyFill="1" applyBorder="1" applyAlignment="1">
      <alignment horizontal="right" vertical="center"/>
    </xf>
    <xf numFmtId="171" fontId="61" fillId="26" borderId="21" xfId="0" applyNumberFormat="1" applyFont="1" applyFill="1" applyBorder="1" applyAlignment="1">
      <alignment horizontal="right" vertical="center"/>
    </xf>
    <xf numFmtId="171" fontId="21" fillId="26" borderId="21" xfId="52" applyNumberFormat="1" applyFont="1" applyFill="1" applyBorder="1" applyAlignment="1">
      <alignment horizontal="right" vertical="center" wrapText="1"/>
    </xf>
    <xf numFmtId="187" fontId="21" fillId="0" borderId="21" xfId="52" applyNumberFormat="1" applyFont="1" applyFill="1" applyBorder="1" applyAlignment="1">
      <alignment horizontal="center" vertical="center" wrapText="1"/>
    </xf>
    <xf numFmtId="187" fontId="21" fillId="0" borderId="21" xfId="52" applyNumberFormat="1" applyFont="1" applyFill="1" applyBorder="1" applyAlignment="1">
      <alignment vertical="center"/>
    </xf>
    <xf numFmtId="187" fontId="61" fillId="0" borderId="21" xfId="52" applyNumberFormat="1" applyFont="1" applyFill="1" applyBorder="1" applyAlignment="1">
      <alignment horizontal="center" vertical="center"/>
    </xf>
    <xf numFmtId="187" fontId="61" fillId="0" borderId="21" xfId="52" applyNumberFormat="1" applyFont="1" applyFill="1" applyBorder="1" applyAlignment="1" quotePrefix="1">
      <alignment horizontal="center" vertical="center"/>
    </xf>
    <xf numFmtId="187" fontId="61" fillId="0" borderId="21" xfId="52" applyNumberFormat="1" applyFont="1" applyFill="1" applyBorder="1" applyAlignment="1">
      <alignment vertical="center"/>
    </xf>
    <xf numFmtId="187" fontId="61" fillId="0" borderId="21" xfId="0" applyNumberFormat="1" applyFont="1" applyFill="1" applyBorder="1" applyAlignment="1">
      <alignment horizontal="center" vertical="center"/>
    </xf>
    <xf numFmtId="171" fontId="61" fillId="26" borderId="21" xfId="0" applyNumberFormat="1" applyFont="1" applyFill="1" applyBorder="1" applyAlignment="1">
      <alignment horizontal="right" vertical="center"/>
    </xf>
    <xf numFmtId="171" fontId="63" fillId="26" borderId="21" xfId="0" applyNumberFormat="1" applyFont="1" applyFill="1" applyBorder="1" applyAlignment="1">
      <alignment horizontal="right" vertical="center"/>
    </xf>
    <xf numFmtId="171" fontId="63" fillId="26" borderId="21" xfId="0" applyNumberFormat="1" applyFont="1" applyFill="1" applyBorder="1" applyAlignment="1">
      <alignment horizontal="right" vertical="center"/>
    </xf>
    <xf numFmtId="171" fontId="21" fillId="26" borderId="21" xfId="52" applyNumberFormat="1" applyFont="1" applyFill="1" applyBorder="1" applyAlignment="1">
      <alignment horizontal="right" vertical="center"/>
    </xf>
    <xf numFmtId="167" fontId="61" fillId="0" borderId="21" xfId="52" applyNumberFormat="1" applyFont="1" applyFill="1" applyBorder="1" applyAlignment="1" quotePrefix="1">
      <alignment horizontal="center" vertical="center"/>
    </xf>
    <xf numFmtId="0" fontId="61" fillId="0" borderId="0" xfId="0" applyNumberFormat="1" applyFont="1" applyBorder="1" applyAlignment="1">
      <alignment horizontal="center" vertical="center"/>
    </xf>
    <xf numFmtId="0" fontId="61" fillId="0" borderId="0" xfId="0" applyNumberFormat="1" applyFont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1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4" fontId="65" fillId="0" borderId="21" xfId="0" applyNumberFormat="1" applyFont="1" applyFill="1" applyBorder="1" applyAlignment="1">
      <alignment horizontal="right" vertical="center"/>
    </xf>
    <xf numFmtId="184" fontId="65" fillId="0" borderId="21" xfId="0" applyNumberFormat="1" applyFont="1" applyFill="1" applyBorder="1" applyAlignment="1">
      <alignment horizontal="right" vertical="center"/>
    </xf>
    <xf numFmtId="4" fontId="66" fillId="0" borderId="21" xfId="0" applyNumberFormat="1" applyFont="1" applyFill="1" applyBorder="1" applyAlignment="1">
      <alignment horizontal="right" vertical="center"/>
    </xf>
    <xf numFmtId="4" fontId="74" fillId="0" borderId="21" xfId="0" applyNumberFormat="1" applyFont="1" applyFill="1" applyBorder="1" applyAlignment="1">
      <alignment horizontal="right" vertical="center"/>
    </xf>
    <xf numFmtId="171" fontId="66" fillId="0" borderId="21" xfId="0" applyNumberFormat="1" applyFont="1" applyFill="1" applyBorder="1" applyAlignment="1" quotePrefix="1">
      <alignment horizontal="right" vertical="center"/>
    </xf>
    <xf numFmtId="4" fontId="67" fillId="0" borderId="21" xfId="0" applyNumberFormat="1" applyFont="1" applyFill="1" applyBorder="1" applyAlignment="1">
      <alignment horizontal="right" vertical="center"/>
    </xf>
    <xf numFmtId="184" fontId="67" fillId="0" borderId="21" xfId="0" applyNumberFormat="1" applyFont="1" applyFill="1" applyBorder="1" applyAlignment="1">
      <alignment horizontal="right" vertical="center"/>
    </xf>
    <xf numFmtId="184" fontId="74" fillId="0" borderId="21" xfId="0" applyNumberFormat="1" applyFont="1" applyFill="1" applyBorder="1" applyAlignment="1" quotePrefix="1">
      <alignment horizontal="right" vertical="center"/>
    </xf>
    <xf numFmtId="167" fontId="65" fillId="0" borderId="21" xfId="52" applyNumberFormat="1" applyFont="1" applyFill="1" applyBorder="1" applyAlignment="1">
      <alignment horizontal="right" vertical="center"/>
    </xf>
    <xf numFmtId="167" fontId="66" fillId="0" borderId="21" xfId="52" applyNumberFormat="1" applyFont="1" applyFill="1" applyBorder="1" applyAlignment="1">
      <alignment horizontal="right" vertical="center"/>
    </xf>
    <xf numFmtId="3" fontId="66" fillId="0" borderId="21" xfId="0" applyNumberFormat="1" applyFont="1" applyFill="1" applyBorder="1" applyAlignment="1">
      <alignment horizontal="right" vertical="center"/>
    </xf>
    <xf numFmtId="170" fontId="66" fillId="0" borderId="21" xfId="0" applyNumberFormat="1" applyFont="1" applyFill="1" applyBorder="1" applyAlignment="1">
      <alignment horizontal="right" vertical="center"/>
    </xf>
    <xf numFmtId="0" fontId="61" fillId="26" borderId="21" xfId="0" applyFont="1" applyFill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Alignment="1">
      <alignment/>
    </xf>
    <xf numFmtId="0" fontId="21" fillId="25" borderId="11" xfId="0" applyFont="1" applyFill="1" applyBorder="1" applyAlignment="1">
      <alignment vertical="center"/>
    </xf>
    <xf numFmtId="170" fontId="21" fillId="25" borderId="11" xfId="0" applyNumberFormat="1" applyFont="1" applyFill="1" applyBorder="1" applyAlignment="1">
      <alignment horizontal="justify" vertical="center" wrapText="1"/>
    </xf>
    <xf numFmtId="0" fontId="21" fillId="25" borderId="11" xfId="0" applyFont="1" applyFill="1" applyBorder="1" applyAlignment="1">
      <alignment horizontal="center" vertical="center"/>
    </xf>
    <xf numFmtId="3" fontId="21" fillId="25" borderId="11" xfId="0" applyNumberFormat="1" applyFont="1" applyFill="1" applyBorder="1" applyAlignment="1">
      <alignment horizontal="right" vertical="center"/>
    </xf>
    <xf numFmtId="1" fontId="66" fillId="25" borderId="11" xfId="0" applyNumberFormat="1" applyFont="1" applyFill="1" applyBorder="1" applyAlignment="1">
      <alignment horizontal="right" vertical="center" wrapText="1"/>
    </xf>
    <xf numFmtId="172" fontId="21" fillId="25" borderId="11" xfId="52" applyNumberFormat="1" applyFont="1" applyFill="1" applyBorder="1" applyAlignment="1">
      <alignment horizontal="right" vertical="center" wrapText="1"/>
    </xf>
    <xf numFmtId="172" fontId="21" fillId="25" borderId="11" xfId="52" applyNumberFormat="1" applyFont="1" applyFill="1" applyBorder="1" applyAlignment="1">
      <alignment horizontal="right" vertical="center"/>
    </xf>
    <xf numFmtId="4" fontId="21" fillId="25" borderId="11" xfId="0" applyNumberFormat="1" applyFont="1" applyFill="1" applyBorder="1" applyAlignment="1">
      <alignment horizontal="right" vertical="center"/>
    </xf>
    <xf numFmtId="2" fontId="21" fillId="25" borderId="11" xfId="0" applyNumberFormat="1" applyFont="1" applyFill="1" applyBorder="1" applyAlignment="1" quotePrefix="1">
      <alignment horizontal="right" vertical="center" wrapText="1"/>
    </xf>
    <xf numFmtId="2" fontId="66" fillId="25" borderId="11" xfId="0" applyNumberFormat="1" applyFont="1" applyFill="1" applyBorder="1" applyAlignment="1" quotePrefix="1">
      <alignment horizontal="right" vertical="center" wrapText="1"/>
    </xf>
    <xf numFmtId="170" fontId="21" fillId="25" borderId="11" xfId="0" applyNumberFormat="1" applyFont="1" applyFill="1" applyBorder="1" applyAlignment="1">
      <alignment horizontal="center" vertical="center" wrapText="1"/>
    </xf>
    <xf numFmtId="171" fontId="21" fillId="25" borderId="11" xfId="0" applyNumberFormat="1" applyFont="1" applyFill="1" applyBorder="1" applyAlignment="1">
      <alignment horizontal="right" vertical="center"/>
    </xf>
    <xf numFmtId="170" fontId="21" fillId="25" borderId="11" xfId="0" applyNumberFormat="1" applyFont="1" applyFill="1" applyBorder="1" applyAlignment="1" quotePrefix="1">
      <alignment horizontal="right" vertical="center" wrapText="1"/>
    </xf>
    <xf numFmtId="170" fontId="66" fillId="25" borderId="11" xfId="0" applyNumberFormat="1" applyFont="1" applyFill="1" applyBorder="1" applyAlignment="1" quotePrefix="1">
      <alignment horizontal="right" vertical="center" wrapText="1"/>
    </xf>
    <xf numFmtId="170" fontId="21" fillId="25" borderId="11" xfId="0" applyNumberFormat="1" applyFont="1" applyFill="1" applyBorder="1" applyAlignment="1">
      <alignment vertical="center"/>
    </xf>
    <xf numFmtId="170" fontId="21" fillId="25" borderId="11" xfId="0" applyNumberFormat="1" applyFont="1" applyFill="1" applyBorder="1" applyAlignment="1">
      <alignment horizontal="center" vertical="center"/>
    </xf>
    <xf numFmtId="171" fontId="21" fillId="0" borderId="21" xfId="0" applyNumberFormat="1" applyFont="1" applyFill="1" applyBorder="1" applyAlignment="1">
      <alignment horizontal="right" vertical="center"/>
    </xf>
    <xf numFmtId="3" fontId="61" fillId="26" borderId="21" xfId="0" applyNumberFormat="1" applyFont="1" applyFill="1" applyBorder="1" applyAlignment="1">
      <alignment horizontal="center" vertical="center" wrapText="1"/>
    </xf>
    <xf numFmtId="172" fontId="66" fillId="25" borderId="11" xfId="52" applyNumberFormat="1" applyFont="1" applyFill="1" applyBorder="1" applyAlignment="1">
      <alignment horizontal="right" vertical="center" wrapText="1"/>
    </xf>
    <xf numFmtId="172" fontId="66" fillId="25" borderId="11" xfId="52" applyNumberFormat="1" applyFont="1" applyFill="1" applyBorder="1" applyAlignment="1" quotePrefix="1">
      <alignment horizontal="right" vertical="center"/>
    </xf>
    <xf numFmtId="3" fontId="66" fillId="25" borderId="11" xfId="0" applyNumberFormat="1" applyFont="1" applyFill="1" applyBorder="1" applyAlignment="1" quotePrefix="1">
      <alignment horizontal="center" vertical="center"/>
    </xf>
    <xf numFmtId="0" fontId="21" fillId="25" borderId="0" xfId="0" applyFont="1" applyFill="1" applyAlignment="1">
      <alignment vertical="center"/>
    </xf>
    <xf numFmtId="0" fontId="63" fillId="25" borderId="11" xfId="0" applyFont="1" applyFill="1" applyBorder="1" applyAlignment="1">
      <alignment horizontal="center" vertical="center"/>
    </xf>
    <xf numFmtId="170" fontId="63" fillId="25" borderId="11" xfId="0" applyNumberFormat="1" applyFont="1" applyFill="1" applyBorder="1" applyAlignment="1">
      <alignment vertical="center" wrapText="1"/>
    </xf>
    <xf numFmtId="170" fontId="63" fillId="25" borderId="11" xfId="0" applyNumberFormat="1" applyFont="1" applyFill="1" applyBorder="1" applyAlignment="1">
      <alignment horizontal="center" vertical="center"/>
    </xf>
    <xf numFmtId="172" fontId="67" fillId="25" borderId="11" xfId="52" applyNumberFormat="1" applyFont="1" applyFill="1" applyBorder="1" applyAlignment="1">
      <alignment horizontal="right" vertical="center" wrapText="1"/>
    </xf>
    <xf numFmtId="172" fontId="66" fillId="25" borderId="11" xfId="52" applyNumberFormat="1" applyFont="1" applyFill="1" applyBorder="1" applyAlignment="1">
      <alignment horizontal="right" vertical="center"/>
    </xf>
    <xf numFmtId="3" fontId="66" fillId="25" borderId="11" xfId="0" applyNumberFormat="1" applyFont="1" applyFill="1" applyBorder="1" applyAlignment="1">
      <alignment horizontal="center" vertical="center"/>
    </xf>
    <xf numFmtId="0" fontId="63" fillId="25" borderId="0" xfId="0" applyFont="1" applyFill="1" applyAlignment="1">
      <alignment vertical="center"/>
    </xf>
    <xf numFmtId="0" fontId="21" fillId="25" borderId="11" xfId="0" applyNumberFormat="1" applyFont="1" applyFill="1" applyBorder="1" applyAlignment="1">
      <alignment vertical="center"/>
    </xf>
    <xf numFmtId="0" fontId="21" fillId="25" borderId="11" xfId="0" applyNumberFormat="1" applyFont="1" applyFill="1" applyBorder="1" applyAlignment="1">
      <alignment horizontal="center" vertical="center"/>
    </xf>
    <xf numFmtId="172" fontId="66" fillId="25" borderId="11" xfId="52" applyNumberFormat="1" applyFont="1" applyFill="1" applyBorder="1" applyAlignment="1" quotePrefix="1">
      <alignment horizontal="right" vertical="center" wrapText="1"/>
    </xf>
    <xf numFmtId="1" fontId="66" fillId="25" borderId="11" xfId="0" applyNumberFormat="1" applyFont="1" applyFill="1" applyBorder="1" applyAlignment="1" quotePrefix="1">
      <alignment horizontal="right" vertical="center" wrapText="1"/>
    </xf>
    <xf numFmtId="1" fontId="66" fillId="25" borderId="11" xfId="0" applyNumberFormat="1" applyFont="1" applyFill="1" applyBorder="1" applyAlignment="1" quotePrefix="1">
      <alignment horizontal="center" vertical="center" wrapText="1"/>
    </xf>
    <xf numFmtId="0" fontId="21" fillId="25" borderId="11" xfId="0" applyNumberFormat="1" applyFont="1" applyFill="1" applyBorder="1" applyAlignment="1">
      <alignment horizontal="justify" vertical="center" wrapText="1"/>
    </xf>
    <xf numFmtId="3" fontId="66" fillId="25" borderId="11" xfId="0" applyNumberFormat="1" applyFont="1" applyFill="1" applyBorder="1" applyAlignment="1">
      <alignment horizontal="right" vertical="center"/>
    </xf>
    <xf numFmtId="171" fontId="66" fillId="25" borderId="11" xfId="0" applyNumberFormat="1" applyFont="1" applyFill="1" applyBorder="1" applyAlignment="1">
      <alignment horizontal="right" vertical="center"/>
    </xf>
    <xf numFmtId="49" fontId="62" fillId="0" borderId="0" xfId="0" applyNumberFormat="1" applyFont="1" applyBorder="1" applyAlignment="1">
      <alignment vertical="center"/>
    </xf>
    <xf numFmtId="0" fontId="56" fillId="0" borderId="0" xfId="92" applyFont="1" applyAlignment="1">
      <alignment horizontal="center" vertical="center" wrapText="1"/>
      <protection/>
    </xf>
    <xf numFmtId="0" fontId="56" fillId="0" borderId="0" xfId="92" applyFont="1" applyAlignment="1">
      <alignment horizontal="center" vertical="center" wrapText="1"/>
      <protection/>
    </xf>
    <xf numFmtId="0" fontId="21" fillId="26" borderId="21" xfId="0" applyFont="1" applyFill="1" applyBorder="1" applyAlignment="1" quotePrefix="1">
      <alignment horizontal="center" vertical="center"/>
    </xf>
    <xf numFmtId="0" fontId="61" fillId="26" borderId="21" xfId="0" applyFont="1" applyFill="1" applyBorder="1" applyAlignment="1">
      <alignment horizontal="center" vertical="center"/>
    </xf>
    <xf numFmtId="49" fontId="61" fillId="26" borderId="21" xfId="0" applyNumberFormat="1" applyFont="1" applyFill="1" applyBorder="1" applyAlignment="1">
      <alignment horizontal="center" vertical="center"/>
    </xf>
    <xf numFmtId="0" fontId="61" fillId="26" borderId="21" xfId="0" applyFont="1" applyFill="1" applyBorder="1" applyAlignment="1">
      <alignment horizontal="center" vertical="center" wrapText="1"/>
    </xf>
    <xf numFmtId="0" fontId="61" fillId="26" borderId="21" xfId="0" applyNumberFormat="1" applyFont="1" applyFill="1" applyBorder="1" applyAlignment="1">
      <alignment horizontal="center" vertical="center" wrapText="1"/>
    </xf>
    <xf numFmtId="189" fontId="61" fillId="26" borderId="21" xfId="0" applyNumberFormat="1" applyFont="1" applyFill="1" applyBorder="1" applyAlignment="1">
      <alignment horizontal="center" vertical="center"/>
    </xf>
    <xf numFmtId="0" fontId="61" fillId="26" borderId="21" xfId="0" applyFont="1" applyFill="1" applyBorder="1" applyAlignment="1" quotePrefix="1">
      <alignment horizontal="center" vertical="center" wrapText="1"/>
    </xf>
    <xf numFmtId="0" fontId="61" fillId="26" borderId="21" xfId="0" applyFont="1" applyFill="1" applyBorder="1" applyAlignment="1" quotePrefix="1">
      <alignment horizontal="center" vertical="center"/>
    </xf>
    <xf numFmtId="171" fontId="21" fillId="0" borderId="21" xfId="0" applyNumberFormat="1" applyFont="1" applyFill="1" applyBorder="1" applyAlignment="1">
      <alignment horizontal="right" vertical="center" wrapText="1"/>
    </xf>
    <xf numFmtId="0" fontId="61" fillId="0" borderId="0" xfId="0" applyNumberFormat="1" applyFont="1" applyFill="1" applyAlignment="1">
      <alignment horizontal="center" vertical="center"/>
    </xf>
    <xf numFmtId="0" fontId="63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3" fillId="0" borderId="0" xfId="91" applyFont="1" applyFill="1" applyAlignment="1">
      <alignment horizontal="center" vertical="center"/>
      <protection/>
    </xf>
    <xf numFmtId="0" fontId="61" fillId="0" borderId="0" xfId="91" applyFont="1" applyFill="1" applyAlignment="1">
      <alignment horizontal="center" vertical="center" wrapText="1"/>
      <protection/>
    </xf>
    <xf numFmtId="0" fontId="61" fillId="0" borderId="0" xfId="91" applyFont="1" applyFill="1" applyAlignment="1">
      <alignment horizontal="center" vertical="center"/>
      <protection/>
    </xf>
    <xf numFmtId="0" fontId="57" fillId="0" borderId="17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2" fontId="55" fillId="0" borderId="20" xfId="52" applyNumberFormat="1" applyFont="1" applyFill="1" applyBorder="1" applyAlignment="1">
      <alignment horizontal="center" vertical="center" wrapText="1"/>
    </xf>
    <xf numFmtId="172" fontId="55" fillId="0" borderId="8" xfId="52" applyNumberFormat="1" applyFont="1" applyFill="1" applyBorder="1" applyAlignment="1">
      <alignment horizontal="center" vertical="center" wrapText="1"/>
    </xf>
    <xf numFmtId="172" fontId="55" fillId="0" borderId="24" xfId="5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 vertical="center"/>
    </xf>
    <xf numFmtId="0" fontId="21" fillId="25" borderId="21" xfId="0" applyNumberFormat="1" applyFont="1" applyFill="1" applyBorder="1" applyAlignment="1">
      <alignment vertical="center"/>
    </xf>
    <xf numFmtId="185" fontId="21" fillId="25" borderId="21" xfId="52" applyNumberFormat="1" applyFont="1" applyFill="1" applyBorder="1" applyAlignment="1">
      <alignment horizontal="center" vertical="center"/>
    </xf>
    <xf numFmtId="2" fontId="21" fillId="25" borderId="21" xfId="0" applyNumberFormat="1" applyFont="1" applyFill="1" applyBorder="1" applyAlignment="1">
      <alignment vertical="center"/>
    </xf>
    <xf numFmtId="2" fontId="73" fillId="25" borderId="21" xfId="0" applyNumberFormat="1" applyFont="1" applyFill="1" applyBorder="1" applyAlignment="1">
      <alignment vertical="center"/>
    </xf>
    <xf numFmtId="0" fontId="21" fillId="25" borderId="0" xfId="0" applyFont="1" applyFill="1" applyAlignment="1">
      <alignment/>
    </xf>
    <xf numFmtId="0" fontId="73" fillId="25" borderId="0" xfId="0" applyFont="1" applyFill="1" applyAlignment="1">
      <alignment vertical="center"/>
    </xf>
    <xf numFmtId="0" fontId="61" fillId="25" borderId="21" xfId="0" applyFont="1" applyFill="1" applyBorder="1" applyAlignment="1">
      <alignment horizontal="center" vertical="center"/>
    </xf>
    <xf numFmtId="0" fontId="61" fillId="25" borderId="21" xfId="0" applyNumberFormat="1" applyFont="1" applyFill="1" applyBorder="1" applyAlignment="1">
      <alignment vertical="center"/>
    </xf>
    <xf numFmtId="185" fontId="61" fillId="25" borderId="21" xfId="52" applyNumberFormat="1" applyFont="1" applyFill="1" applyBorder="1" applyAlignment="1">
      <alignment horizontal="center" vertical="center"/>
    </xf>
    <xf numFmtId="0" fontId="61" fillId="25" borderId="0" xfId="0" applyFont="1" applyFill="1" applyAlignment="1">
      <alignment/>
    </xf>
    <xf numFmtId="0" fontId="41" fillId="25" borderId="0" xfId="0" applyFont="1" applyFill="1" applyAlignment="1">
      <alignment vertical="center"/>
    </xf>
    <xf numFmtId="167" fontId="61" fillId="25" borderId="0" xfId="0" applyNumberFormat="1" applyFont="1" applyFill="1" applyAlignment="1">
      <alignment/>
    </xf>
    <xf numFmtId="0" fontId="61" fillId="25" borderId="21" xfId="0" applyFont="1" applyFill="1" applyBorder="1" applyAlignment="1">
      <alignment vertical="center" wrapText="1"/>
    </xf>
    <xf numFmtId="0" fontId="61" fillId="25" borderId="21" xfId="0" applyFont="1" applyFill="1" applyBorder="1" applyAlignment="1">
      <alignment horizontal="center" vertical="center" wrapText="1"/>
    </xf>
    <xf numFmtId="2" fontId="61" fillId="25" borderId="21" xfId="0" applyNumberFormat="1" applyFont="1" applyFill="1" applyBorder="1" applyAlignment="1">
      <alignment vertical="center"/>
    </xf>
    <xf numFmtId="2" fontId="41" fillId="25" borderId="21" xfId="0" applyNumberFormat="1" applyFont="1" applyFill="1" applyBorder="1" applyAlignment="1">
      <alignment vertical="center"/>
    </xf>
    <xf numFmtId="184" fontId="21" fillId="25" borderId="0" xfId="0" applyNumberFormat="1" applyFont="1" applyFill="1" applyAlignment="1">
      <alignment/>
    </xf>
    <xf numFmtId="185" fontId="21" fillId="25" borderId="0" xfId="0" applyNumberFormat="1" applyFont="1" applyFill="1" applyAlignment="1">
      <alignment/>
    </xf>
    <xf numFmtId="0" fontId="41" fillId="25" borderId="21" xfId="0" applyFont="1" applyFill="1" applyBorder="1" applyAlignment="1">
      <alignment horizontal="center" vertical="center"/>
    </xf>
    <xf numFmtId="0" fontId="64" fillId="25" borderId="21" xfId="0" applyNumberFormat="1" applyFont="1" applyFill="1" applyBorder="1" applyAlignment="1">
      <alignment vertical="center"/>
    </xf>
    <xf numFmtId="0" fontId="64" fillId="25" borderId="21" xfId="0" applyNumberFormat="1" applyFont="1" applyFill="1" applyBorder="1" applyAlignment="1">
      <alignment horizontal="center" vertical="center"/>
    </xf>
    <xf numFmtId="185" fontId="64" fillId="25" borderId="21" xfId="52" applyNumberFormat="1" applyFont="1" applyFill="1" applyBorder="1" applyAlignment="1">
      <alignment horizontal="center" vertical="center"/>
    </xf>
    <xf numFmtId="187" fontId="64" fillId="25" borderId="21" xfId="52" applyNumberFormat="1" applyFont="1" applyFill="1" applyBorder="1" applyAlignment="1">
      <alignment horizontal="center" vertical="center"/>
    </xf>
    <xf numFmtId="185" fontId="64" fillId="25" borderId="11" xfId="52" applyNumberFormat="1" applyFont="1" applyFill="1" applyBorder="1" applyAlignment="1">
      <alignment horizontal="center" vertical="center"/>
    </xf>
    <xf numFmtId="0" fontId="61" fillId="25" borderId="21" xfId="0" applyNumberFormat="1" applyFont="1" applyFill="1" applyBorder="1" applyAlignment="1">
      <alignment vertical="center" wrapText="1"/>
    </xf>
    <xf numFmtId="0" fontId="61" fillId="25" borderId="21" xfId="0" applyNumberFormat="1" applyFont="1" applyFill="1" applyBorder="1" applyAlignment="1">
      <alignment horizontal="center" vertical="center"/>
    </xf>
    <xf numFmtId="0" fontId="76" fillId="25" borderId="21" xfId="0" applyFont="1" applyFill="1" applyBorder="1" applyAlignment="1">
      <alignment horizontal="center" vertical="center"/>
    </xf>
    <xf numFmtId="0" fontId="21" fillId="25" borderId="21" xfId="0" applyNumberFormat="1" applyFont="1" applyFill="1" applyBorder="1" applyAlignment="1">
      <alignment horizontal="left" vertical="center"/>
    </xf>
    <xf numFmtId="49" fontId="21" fillId="25" borderId="21" xfId="0" applyNumberFormat="1" applyFont="1" applyFill="1" applyBorder="1" applyAlignment="1">
      <alignment horizontal="center" vertical="center"/>
    </xf>
    <xf numFmtId="171" fontId="21" fillId="25" borderId="21" xfId="52" applyNumberFormat="1" applyFont="1" applyFill="1" applyBorder="1" applyAlignment="1">
      <alignment horizontal="right" vertical="center"/>
    </xf>
    <xf numFmtId="171" fontId="21" fillId="25" borderId="21" xfId="0" applyNumberFormat="1" applyFont="1" applyFill="1" applyBorder="1" applyAlignment="1">
      <alignment horizontal="right" vertical="center"/>
    </xf>
    <xf numFmtId="171" fontId="21" fillId="25" borderId="21" xfId="0" applyNumberFormat="1" applyFont="1" applyFill="1" applyBorder="1" applyAlignment="1">
      <alignment horizontal="right" vertical="center"/>
    </xf>
    <xf numFmtId="4" fontId="62" fillId="25" borderId="21" xfId="0" applyNumberFormat="1" applyFont="1" applyFill="1" applyBorder="1" applyAlignment="1">
      <alignment horizontal="right" vertical="center"/>
    </xf>
    <xf numFmtId="49" fontId="69" fillId="25" borderId="0" xfId="0" applyNumberFormat="1" applyFont="1" applyFill="1" applyBorder="1" applyAlignment="1">
      <alignment vertical="center"/>
    </xf>
    <xf numFmtId="184" fontId="21" fillId="25" borderId="21" xfId="52" applyNumberFormat="1" applyFont="1" applyFill="1" applyBorder="1" applyAlignment="1">
      <alignment horizontal="right" vertical="center"/>
    </xf>
    <xf numFmtId="0" fontId="21" fillId="25" borderId="21" xfId="0" applyNumberFormat="1" applyFont="1" applyFill="1" applyBorder="1" applyAlignment="1">
      <alignment vertical="center"/>
    </xf>
    <xf numFmtId="0" fontId="21" fillId="25" borderId="21" xfId="0" applyFont="1" applyFill="1" applyBorder="1" applyAlignment="1">
      <alignment horizontal="center" vertical="center"/>
    </xf>
    <xf numFmtId="188" fontId="21" fillId="25" borderId="21" xfId="0" applyNumberFormat="1" applyFont="1" applyFill="1" applyBorder="1" applyAlignment="1">
      <alignment horizontal="right" vertical="center"/>
    </xf>
    <xf numFmtId="184" fontId="21" fillId="25" borderId="21" xfId="0" applyNumberFormat="1" applyFont="1" applyFill="1" applyBorder="1" applyAlignment="1">
      <alignment horizontal="right" vertical="center"/>
    </xf>
    <xf numFmtId="4" fontId="21" fillId="25" borderId="21" xfId="0" applyNumberFormat="1" applyFont="1" applyFill="1" applyBorder="1" applyAlignment="1">
      <alignment horizontal="right" vertical="center"/>
    </xf>
    <xf numFmtId="3" fontId="62" fillId="25" borderId="21" xfId="0" applyNumberFormat="1" applyFont="1" applyFill="1" applyBorder="1" applyAlignment="1">
      <alignment horizontal="right" vertical="center"/>
    </xf>
    <xf numFmtId="0" fontId="69" fillId="25" borderId="0" xfId="0" applyFont="1" applyFill="1" applyBorder="1" applyAlignment="1">
      <alignment vertical="center"/>
    </xf>
    <xf numFmtId="188" fontId="69" fillId="25" borderId="0" xfId="0" applyNumberFormat="1" applyFont="1" applyFill="1" applyBorder="1" applyAlignment="1">
      <alignment vertical="center"/>
    </xf>
    <xf numFmtId="185" fontId="21" fillId="26" borderId="21" xfId="52" applyNumberFormat="1" applyFont="1" applyFill="1" applyBorder="1" applyAlignment="1">
      <alignment horizontal="right" vertical="center"/>
    </xf>
    <xf numFmtId="192" fontId="69" fillId="0" borderId="0" xfId="0" applyNumberFormat="1" applyFont="1" applyFill="1" applyBorder="1" applyAlignment="1">
      <alignment vertical="center" wrapText="1"/>
    </xf>
    <xf numFmtId="0" fontId="21" fillId="25" borderId="21" xfId="0" applyNumberFormat="1" applyFont="1" applyFill="1" applyBorder="1" applyAlignment="1">
      <alignment horizontal="justify" vertical="center" wrapText="1"/>
    </xf>
    <xf numFmtId="3" fontId="21" fillId="25" borderId="21" xfId="0" applyNumberFormat="1" applyFont="1" applyFill="1" applyBorder="1" applyAlignment="1">
      <alignment horizontal="right" vertical="center"/>
    </xf>
    <xf numFmtId="171" fontId="62" fillId="25" borderId="21" xfId="0" applyNumberFormat="1" applyFont="1" applyFill="1" applyBorder="1" applyAlignment="1">
      <alignment horizontal="right" vertical="center"/>
    </xf>
    <xf numFmtId="0" fontId="71" fillId="25" borderId="0" xfId="0" applyFont="1" applyFill="1" applyBorder="1" applyAlignment="1">
      <alignment vertical="center"/>
    </xf>
    <xf numFmtId="171" fontId="21" fillId="25" borderId="21" xfId="0" applyNumberFormat="1" applyFont="1" applyFill="1" applyBorder="1" applyAlignment="1">
      <alignment horizontal="right" vertical="center"/>
    </xf>
    <xf numFmtId="3" fontId="21" fillId="25" borderId="21" xfId="0" applyNumberFormat="1" applyFont="1" applyFill="1" applyBorder="1" applyAlignment="1">
      <alignment horizontal="right" vertical="center"/>
    </xf>
    <xf numFmtId="3" fontId="21" fillId="25" borderId="21" xfId="0" applyNumberFormat="1" applyFont="1" applyFill="1" applyBorder="1" applyAlignment="1">
      <alignment horizontal="center" vertical="center"/>
    </xf>
    <xf numFmtId="171" fontId="21" fillId="25" borderId="21" xfId="0" applyNumberFormat="1" applyFont="1" applyFill="1" applyBorder="1" applyAlignment="1">
      <alignment horizontal="center" vertical="center"/>
    </xf>
    <xf numFmtId="189" fontId="21" fillId="25" borderId="21" xfId="0" applyNumberFormat="1" applyFont="1" applyFill="1" applyBorder="1" applyAlignment="1">
      <alignment horizontal="left" vertical="center"/>
    </xf>
    <xf numFmtId="189" fontId="21" fillId="25" borderId="21" xfId="0" applyNumberFormat="1" applyFont="1" applyFill="1" applyBorder="1" applyAlignment="1">
      <alignment horizontal="center" vertical="center"/>
    </xf>
    <xf numFmtId="171" fontId="21" fillId="25" borderId="21" xfId="52" applyNumberFormat="1" applyFont="1" applyFill="1" applyBorder="1" applyAlignment="1">
      <alignment horizontal="right" vertical="center" wrapText="1"/>
    </xf>
    <xf numFmtId="189" fontId="62" fillId="25" borderId="21" xfId="0" applyNumberFormat="1" applyFont="1" applyFill="1" applyBorder="1" applyAlignment="1">
      <alignment horizontal="right" vertical="center"/>
    </xf>
    <xf numFmtId="189" fontId="69" fillId="25" borderId="0" xfId="0" applyNumberFormat="1" applyFont="1" applyFill="1" applyBorder="1" applyAlignment="1">
      <alignment vertical="center"/>
    </xf>
    <xf numFmtId="0" fontId="21" fillId="25" borderId="21" xfId="0" applyNumberFormat="1" applyFont="1" applyFill="1" applyBorder="1" applyAlignment="1">
      <alignment horizontal="left" vertical="center"/>
    </xf>
    <xf numFmtId="0" fontId="21" fillId="25" borderId="21" xfId="0" applyNumberFormat="1" applyFont="1" applyFill="1" applyBorder="1" applyAlignment="1">
      <alignment horizontal="center" vertical="center"/>
    </xf>
    <xf numFmtId="187" fontId="21" fillId="25" borderId="21" xfId="52" applyNumberFormat="1" applyFont="1" applyFill="1" applyBorder="1" applyAlignment="1">
      <alignment horizontal="center" vertical="center"/>
    </xf>
    <xf numFmtId="185" fontId="21" fillId="25" borderId="21" xfId="52" applyNumberFormat="1" applyFont="1" applyFill="1" applyBorder="1" applyAlignment="1">
      <alignment horizontal="right" vertical="center"/>
    </xf>
    <xf numFmtId="185" fontId="21" fillId="25" borderId="21" xfId="52" applyNumberFormat="1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167" fontId="41" fillId="25" borderId="0" xfId="52" applyFont="1" applyFill="1" applyAlignment="1">
      <alignment vertical="center"/>
    </xf>
    <xf numFmtId="191" fontId="73" fillId="25" borderId="0" xfId="0" applyNumberFormat="1" applyFont="1" applyFill="1" applyAlignment="1">
      <alignment vertical="center"/>
    </xf>
    <xf numFmtId="167" fontId="73" fillId="25" borderId="0" xfId="0" applyNumberFormat="1" applyFont="1" applyFill="1" applyAlignment="1">
      <alignment vertical="center"/>
    </xf>
    <xf numFmtId="43" fontId="21" fillId="0" borderId="0" xfId="0" applyNumberFormat="1" applyFont="1" applyFill="1" applyBorder="1" applyAlignment="1">
      <alignment vertical="center"/>
    </xf>
    <xf numFmtId="172" fontId="21" fillId="0" borderId="11" xfId="52" applyNumberFormat="1" applyFont="1" applyFill="1" applyBorder="1" applyAlignment="1">
      <alignment vertical="center"/>
    </xf>
    <xf numFmtId="172" fontId="66" fillId="0" borderId="11" xfId="52" applyNumberFormat="1" applyFont="1" applyFill="1" applyBorder="1" applyAlignment="1">
      <alignment vertical="center"/>
    </xf>
    <xf numFmtId="172" fontId="21" fillId="0" borderId="11" xfId="52" applyNumberFormat="1" applyFont="1" applyFill="1" applyBorder="1" applyAlignment="1">
      <alignment vertical="center" wrapText="1"/>
    </xf>
    <xf numFmtId="3" fontId="21" fillId="0" borderId="11" xfId="57" applyNumberFormat="1" applyFont="1" applyFill="1" applyBorder="1" applyAlignment="1">
      <alignment vertical="center"/>
    </xf>
    <xf numFmtId="3" fontId="66" fillId="0" borderId="11" xfId="57" applyNumberFormat="1" applyFont="1" applyFill="1" applyBorder="1" applyAlignment="1">
      <alignment vertical="center"/>
    </xf>
    <xf numFmtId="165" fontId="18" fillId="0" borderId="25" xfId="53" applyFont="1" applyFill="1" applyBorder="1" applyAlignment="1">
      <alignment vertical="center" wrapText="1"/>
    </xf>
    <xf numFmtId="170" fontId="66" fillId="0" borderId="11" xfId="0" applyNumberFormat="1" applyFont="1" applyFill="1" applyBorder="1" applyAlignment="1">
      <alignment vertical="center" wrapText="1"/>
    </xf>
    <xf numFmtId="1" fontId="21" fillId="0" borderId="21" xfId="0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vertical="center" wrapText="1"/>
    </xf>
    <xf numFmtId="3" fontId="67" fillId="0" borderId="11" xfId="57" applyNumberFormat="1" applyFont="1" applyFill="1" applyBorder="1" applyAlignment="1">
      <alignment vertical="center"/>
    </xf>
    <xf numFmtId="1" fontId="21" fillId="0" borderId="21" xfId="0" applyNumberFormat="1" applyFont="1" applyFill="1" applyBorder="1" applyAlignment="1">
      <alignment vertical="center" wrapText="1"/>
    </xf>
    <xf numFmtId="170" fontId="67" fillId="0" borderId="11" xfId="0" applyNumberFormat="1" applyFont="1" applyFill="1" applyBorder="1" applyAlignment="1">
      <alignment vertical="center" wrapText="1"/>
    </xf>
    <xf numFmtId="167" fontId="21" fillId="0" borderId="11" xfId="52" applyFont="1" applyFill="1" applyBorder="1" applyAlignment="1">
      <alignment vertical="center"/>
    </xf>
    <xf numFmtId="167" fontId="21" fillId="0" borderId="24" xfId="52" applyNumberFormat="1" applyFont="1" applyFill="1" applyBorder="1" applyAlignment="1">
      <alignment vertical="center"/>
    </xf>
    <xf numFmtId="167" fontId="21" fillId="0" borderId="11" xfId="52" applyNumberFormat="1" applyFont="1" applyFill="1" applyBorder="1" applyAlignment="1">
      <alignment vertical="center"/>
    </xf>
    <xf numFmtId="167" fontId="66" fillId="0" borderId="11" xfId="52" applyNumberFormat="1" applyFont="1" applyFill="1" applyBorder="1" applyAlignment="1">
      <alignment vertical="center"/>
    </xf>
    <xf numFmtId="167" fontId="21" fillId="0" borderId="11" xfId="52" applyFont="1" applyFill="1" applyBorder="1" applyAlignment="1" quotePrefix="1">
      <alignment vertical="center" wrapText="1"/>
    </xf>
    <xf numFmtId="167" fontId="66" fillId="0" borderId="11" xfId="52" applyFont="1" applyFill="1" applyBorder="1" applyAlignment="1" quotePrefix="1">
      <alignment vertical="center" wrapText="1"/>
    </xf>
    <xf numFmtId="187" fontId="21" fillId="0" borderId="11" xfId="52" applyNumberFormat="1" applyFont="1" applyFill="1" applyBorder="1" applyAlignment="1">
      <alignment vertical="center"/>
    </xf>
    <xf numFmtId="187" fontId="66" fillId="0" borderId="11" xfId="52" applyNumberFormat="1" applyFont="1" applyFill="1" applyBorder="1" applyAlignment="1">
      <alignment vertical="center"/>
    </xf>
    <xf numFmtId="171" fontId="21" fillId="0" borderId="11" xfId="57" applyNumberFormat="1" applyFont="1" applyFill="1" applyBorder="1" applyAlignment="1">
      <alignment vertical="center"/>
    </xf>
    <xf numFmtId="170" fontId="66" fillId="0" borderId="11" xfId="0" applyNumberFormat="1" applyFont="1" applyFill="1" applyBorder="1" applyAlignment="1" quotePrefix="1">
      <alignment vertical="center" wrapText="1"/>
    </xf>
    <xf numFmtId="171" fontId="66" fillId="0" borderId="11" xfId="57" applyNumberFormat="1" applyFont="1" applyFill="1" applyBorder="1" applyAlignment="1">
      <alignment vertical="center"/>
    </xf>
    <xf numFmtId="1" fontId="66" fillId="0" borderId="11" xfId="0" applyNumberFormat="1" applyFont="1" applyFill="1" applyBorder="1" applyAlignment="1">
      <alignment vertical="center" wrapText="1"/>
    </xf>
    <xf numFmtId="1" fontId="21" fillId="0" borderId="11" xfId="52" applyNumberFormat="1" applyFont="1" applyFill="1" applyBorder="1" applyAlignment="1" quotePrefix="1">
      <alignment vertical="center" wrapText="1"/>
    </xf>
    <xf numFmtId="172" fontId="21" fillId="0" borderId="11" xfId="52" applyNumberFormat="1" applyFont="1" applyFill="1" applyBorder="1" applyAlignment="1" quotePrefix="1">
      <alignment vertical="center" wrapText="1"/>
    </xf>
    <xf numFmtId="172" fontId="66" fillId="0" borderId="11" xfId="52" applyNumberFormat="1" applyFont="1" applyFill="1" applyBorder="1" applyAlignment="1" quotePrefix="1">
      <alignment vertical="center" wrapText="1"/>
    </xf>
    <xf numFmtId="170" fontId="21" fillId="0" borderId="11" xfId="0" applyNumberFormat="1" applyFont="1" applyFill="1" applyBorder="1" applyAlignment="1" quotePrefix="1">
      <alignment vertical="center" wrapText="1"/>
    </xf>
    <xf numFmtId="4" fontId="21" fillId="0" borderId="11" xfId="57" applyNumberFormat="1" applyFont="1" applyFill="1" applyBorder="1" applyAlignment="1">
      <alignment vertical="center"/>
    </xf>
    <xf numFmtId="167" fontId="21" fillId="0" borderId="11" xfId="52" applyFont="1" applyFill="1" applyBorder="1" applyAlignment="1">
      <alignment vertical="center" wrapText="1"/>
    </xf>
    <xf numFmtId="3" fontId="63" fillId="0" borderId="11" xfId="0" applyNumberFormat="1" applyFont="1" applyFill="1" applyBorder="1" applyAlignment="1">
      <alignment vertical="center"/>
    </xf>
    <xf numFmtId="172" fontId="63" fillId="0" borderId="11" xfId="52" applyNumberFormat="1" applyFont="1" applyFill="1" applyBorder="1" applyAlignment="1">
      <alignment vertical="center" wrapText="1"/>
    </xf>
    <xf numFmtId="172" fontId="67" fillId="0" borderId="11" xfId="52" applyNumberFormat="1" applyFont="1" applyFill="1" applyBorder="1" applyAlignment="1">
      <alignment vertical="center" wrapText="1"/>
    </xf>
    <xf numFmtId="3" fontId="63" fillId="0" borderId="11" xfId="0" applyNumberFormat="1" applyFont="1" applyFill="1" applyBorder="1" applyAlignment="1">
      <alignment vertical="center"/>
    </xf>
    <xf numFmtId="172" fontId="63" fillId="0" borderId="11" xfId="52" applyNumberFormat="1" applyFont="1" applyFill="1" applyBorder="1" applyAlignment="1">
      <alignment vertical="center" wrapText="1"/>
    </xf>
    <xf numFmtId="172" fontId="67" fillId="0" borderId="11" xfId="52" applyNumberFormat="1" applyFont="1" applyFill="1" applyBorder="1" applyAlignment="1">
      <alignment vertical="center" wrapText="1"/>
    </xf>
    <xf numFmtId="172" fontId="21" fillId="0" borderId="11" xfId="52" applyNumberFormat="1" applyFont="1" applyFill="1" applyBorder="1" applyAlignment="1">
      <alignment vertical="center" wrapText="1"/>
    </xf>
    <xf numFmtId="172" fontId="21" fillId="0" borderId="11" xfId="52" applyNumberFormat="1" applyFont="1" applyFill="1" applyBorder="1" applyAlignment="1">
      <alignment vertical="center"/>
    </xf>
    <xf numFmtId="4" fontId="21" fillId="25" borderId="11" xfId="57" applyNumberFormat="1" applyFont="1" applyFill="1" applyBorder="1" applyAlignment="1">
      <alignment vertical="center" wrapText="1"/>
    </xf>
    <xf numFmtId="4" fontId="21" fillId="25" borderId="11" xfId="0" applyNumberFormat="1" applyFont="1" applyFill="1" applyBorder="1" applyAlignment="1" quotePrefix="1">
      <alignment vertical="center" wrapText="1"/>
    </xf>
    <xf numFmtId="4" fontId="66" fillId="25" borderId="11" xfId="0" applyNumberFormat="1" applyFont="1" applyFill="1" applyBorder="1" applyAlignment="1" quotePrefix="1">
      <alignment vertical="center" wrapText="1"/>
    </xf>
    <xf numFmtId="172" fontId="21" fillId="25" borderId="11" xfId="52" applyNumberFormat="1" applyFont="1" applyFill="1" applyBorder="1" applyAlignment="1">
      <alignment vertical="center" wrapText="1"/>
    </xf>
    <xf numFmtId="172" fontId="21" fillId="25" borderId="11" xfId="52" applyNumberFormat="1" applyFont="1" applyFill="1" applyBorder="1" applyAlignment="1">
      <alignment vertical="center"/>
    </xf>
    <xf numFmtId="170" fontId="63" fillId="0" borderId="11" xfId="0" applyNumberFormat="1" applyFont="1" applyFill="1" applyBorder="1" applyAlignment="1">
      <alignment vertical="center"/>
    </xf>
    <xf numFmtId="170" fontId="63" fillId="0" borderId="11" xfId="0" applyNumberFormat="1" applyFont="1" applyFill="1" applyBorder="1" applyAlignment="1" quotePrefix="1">
      <alignment vertical="center" wrapText="1"/>
    </xf>
    <xf numFmtId="170" fontId="67" fillId="0" borderId="11" xfId="0" applyNumberFormat="1" applyFont="1" applyFill="1" applyBorder="1" applyAlignment="1" quotePrefix="1">
      <alignment vertical="center" wrapText="1"/>
    </xf>
    <xf numFmtId="2" fontId="63" fillId="0" borderId="11" xfId="0" applyNumberFormat="1" applyFont="1" applyFill="1" applyBorder="1" applyAlignment="1">
      <alignment vertical="center" wrapText="1"/>
    </xf>
    <xf numFmtId="2" fontId="67" fillId="0" borderId="11" xfId="0" applyNumberFormat="1" applyFont="1" applyFill="1" applyBorder="1" applyAlignment="1">
      <alignment vertical="center" wrapText="1"/>
    </xf>
    <xf numFmtId="2" fontId="63" fillId="0" borderId="11" xfId="0" applyNumberFormat="1" applyFont="1" applyFill="1" applyBorder="1" applyAlignment="1">
      <alignment vertical="center"/>
    </xf>
    <xf numFmtId="2" fontId="63" fillId="0" borderId="11" xfId="0" applyNumberFormat="1" applyFont="1" applyFill="1" applyBorder="1" applyAlignment="1" quotePrefix="1">
      <alignment vertical="center" wrapText="1"/>
    </xf>
    <xf numFmtId="2" fontId="67" fillId="0" borderId="11" xfId="0" applyNumberFormat="1" applyFont="1" applyFill="1" applyBorder="1" applyAlignment="1" quotePrefix="1">
      <alignment vertical="center" wrapText="1"/>
    </xf>
    <xf numFmtId="1" fontId="63" fillId="0" borderId="11" xfId="0" applyNumberFormat="1" applyFont="1" applyFill="1" applyBorder="1" applyAlignment="1">
      <alignment vertical="center"/>
    </xf>
    <xf numFmtId="171" fontId="66" fillId="0" borderId="1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170" fontId="21" fillId="0" borderId="11" xfId="0" applyNumberFormat="1" applyFont="1" applyFill="1" applyBorder="1" applyAlignment="1">
      <alignment vertical="center" wrapText="1"/>
    </xf>
    <xf numFmtId="3" fontId="21" fillId="25" borderId="11" xfId="0" applyNumberFormat="1" applyFont="1" applyFill="1" applyBorder="1" applyAlignment="1">
      <alignment vertical="center"/>
    </xf>
    <xf numFmtId="3" fontId="66" fillId="25" borderId="11" xfId="0" applyNumberFormat="1" applyFont="1" applyFill="1" applyBorder="1" applyAlignment="1">
      <alignment vertical="center"/>
    </xf>
    <xf numFmtId="172" fontId="21" fillId="25" borderId="11" xfId="52" applyNumberFormat="1" applyFont="1" applyFill="1" applyBorder="1" applyAlignment="1">
      <alignment vertical="center" wrapText="1"/>
    </xf>
    <xf numFmtId="172" fontId="21" fillId="25" borderId="11" xfId="52" applyNumberFormat="1" applyFont="1" applyFill="1" applyBorder="1" applyAlignment="1">
      <alignment vertical="center"/>
    </xf>
    <xf numFmtId="4" fontId="21" fillId="0" borderId="22" xfId="0" applyNumberFormat="1" applyFont="1" applyFill="1" applyBorder="1" applyAlignment="1">
      <alignment vertical="center"/>
    </xf>
    <xf numFmtId="171" fontId="21" fillId="0" borderId="22" xfId="0" applyNumberFormat="1" applyFont="1" applyFill="1" applyBorder="1" applyAlignment="1">
      <alignment vertical="center"/>
    </xf>
    <xf numFmtId="4" fontId="66" fillId="0" borderId="22" xfId="0" applyNumberFormat="1" applyFont="1" applyFill="1" applyBorder="1" applyAlignment="1">
      <alignment vertical="center"/>
    </xf>
    <xf numFmtId="172" fontId="21" fillId="0" borderId="22" xfId="52" applyNumberFormat="1" applyFont="1" applyFill="1" applyBorder="1" applyAlignment="1">
      <alignment vertical="center" wrapText="1"/>
    </xf>
    <xf numFmtId="172" fontId="21" fillId="0" borderId="22" xfId="52" applyNumberFormat="1" applyFont="1" applyFill="1" applyBorder="1" applyAlignment="1">
      <alignment vertical="center"/>
    </xf>
    <xf numFmtId="0" fontId="21" fillId="25" borderId="11" xfId="95" applyNumberFormat="1" applyFont="1" applyFill="1" applyBorder="1" applyAlignment="1">
      <alignment horizontal="left" vertical="center" wrapText="1"/>
      <protection/>
    </xf>
    <xf numFmtId="0" fontId="21" fillId="25" borderId="11" xfId="95" applyNumberFormat="1" applyFont="1" applyFill="1" applyBorder="1" applyAlignment="1">
      <alignment horizontal="center" vertical="center" wrapText="1"/>
      <protection/>
    </xf>
    <xf numFmtId="3" fontId="21" fillId="25" borderId="11" xfId="57" applyNumberFormat="1" applyFont="1" applyFill="1" applyBorder="1" applyAlignment="1">
      <alignment vertical="center" wrapText="1"/>
    </xf>
    <xf numFmtId="172" fontId="66" fillId="25" borderId="11" xfId="52" applyNumberFormat="1" applyFont="1" applyFill="1" applyBorder="1" applyAlignment="1">
      <alignment vertical="center" wrapText="1"/>
    </xf>
    <xf numFmtId="193" fontId="21" fillId="25" borderId="0" xfId="0" applyNumberFormat="1" applyFont="1" applyFill="1" applyAlignment="1">
      <alignment vertical="center"/>
    </xf>
    <xf numFmtId="0" fontId="21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center" vertical="center" wrapText="1"/>
    </xf>
    <xf numFmtId="167" fontId="21" fillId="25" borderId="11" xfId="52" applyFont="1" applyFill="1" applyBorder="1" applyAlignment="1" quotePrefix="1">
      <alignment horizontal="right" vertical="center"/>
    </xf>
  </cellXfs>
  <cellStyles count="112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E­ [0]_INQUIRY ¿μ¾÷AßAø " xfId="44"/>
    <cellStyle name="AeE­_INQUIRY ¿μ¾÷AßAø " xfId="45"/>
    <cellStyle name="AÞ¸¶ [0]_INQUIRY ¿?¾÷AßAø " xfId="46"/>
    <cellStyle name="AÞ¸¶_INQUIRY ¿?¾÷AßAø " xfId="47"/>
    <cellStyle name="Bad" xfId="48"/>
    <cellStyle name="C?AØ_¿?¾÷CoE² " xfId="49"/>
    <cellStyle name="C￥AØ_¿μ¾÷CoE² " xfId="50"/>
    <cellStyle name="Calculation" xfId="51"/>
    <cellStyle name="Comma" xfId="52"/>
    <cellStyle name="Comma [0]" xfId="53"/>
    <cellStyle name="Comma [0] 2" xfId="54"/>
    <cellStyle name="Comma [0] 6" xfId="55"/>
    <cellStyle name="Comma [0] 7" xfId="56"/>
    <cellStyle name="Comma 2" xfId="57"/>
    <cellStyle name="Comma 3" xfId="58"/>
    <cellStyle name="Comma 4" xfId="59"/>
    <cellStyle name="Comma 5" xfId="60"/>
    <cellStyle name="Comma0" xfId="61"/>
    <cellStyle name="Currency" xfId="62"/>
    <cellStyle name="Currency [0]" xfId="63"/>
    <cellStyle name="Currency0" xfId="64"/>
    <cellStyle name="Check Cell" xfId="65"/>
    <cellStyle name="Date" xfId="66"/>
    <cellStyle name="Explanatory Text" xfId="67"/>
    <cellStyle name="Fixed" xfId="68"/>
    <cellStyle name="Followed Hyperlink" xfId="69"/>
    <cellStyle name="Good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Loai CBDT" xfId="80"/>
    <cellStyle name="Loai CT" xfId="81"/>
    <cellStyle name="Loai GD" xfId="82"/>
    <cellStyle name="n" xfId="83"/>
    <cellStyle name="Neutral" xfId="84"/>
    <cellStyle name="Normal - Style1" xfId="85"/>
    <cellStyle name="Normal 2" xfId="86"/>
    <cellStyle name="Normal 3" xfId="87"/>
    <cellStyle name="Normal 4" xfId="88"/>
    <cellStyle name="Normal 6" xfId="89"/>
    <cellStyle name="Normal 7" xfId="90"/>
    <cellStyle name="Normal_3978 - Bieu XDKH 2015 phan DP" xfId="91"/>
    <cellStyle name="Normal_Bieu XDKH 2013 phan DP_final" xfId="92"/>
    <cellStyle name="Normal_Giao chi tieu 10 huyen, thanh pho 20113" xfId="93"/>
    <cellStyle name="Normal_Sheet4" xfId="94"/>
    <cellStyle name="Normal_So Van Hoa" xfId="95"/>
    <cellStyle name="Note" xfId="96"/>
    <cellStyle name="Output" xfId="97"/>
    <cellStyle name="Percent" xfId="98"/>
    <cellStyle name="Title" xfId="99"/>
    <cellStyle name="Tong so" xfId="100"/>
    <cellStyle name="tong so 1" xfId="101"/>
    <cellStyle name="Total" xfId="102"/>
    <cellStyle name="Warning Text" xfId="103"/>
    <cellStyle name="xuan" xfId="104"/>
    <cellStyle name=" [0.00]_ Att. 1- Cover" xfId="105"/>
    <cellStyle name="_ Att. 1- Cover" xfId="106"/>
    <cellStyle name="?_ Att. 1- Cover" xfId="107"/>
    <cellStyle name="똿뗦먛귟 [0.00]_PRODUCT DETAIL Q1" xfId="108"/>
    <cellStyle name="똿뗦먛귟_PRODUCT DETAIL Q1" xfId="109"/>
    <cellStyle name="믅됞 [0.00]_PRODUCT DETAIL Q1" xfId="110"/>
    <cellStyle name="믅됞_PRODUCT DETAIL Q1" xfId="111"/>
    <cellStyle name="백분율_95" xfId="112"/>
    <cellStyle name="뷭?_BOOKSHIP" xfId="113"/>
    <cellStyle name="콤마 [0]_1202" xfId="114"/>
    <cellStyle name="콤마_1202" xfId="115"/>
    <cellStyle name="통화 [0]_1202" xfId="116"/>
    <cellStyle name="통화_1202" xfId="117"/>
    <cellStyle name="표준_(정보부문)월별인원계획" xfId="118"/>
    <cellStyle name="표준_kc-elec system check list" xfId="119"/>
    <cellStyle name="一般_00Q3902REV.1" xfId="120"/>
    <cellStyle name="千分位[0]_00Q3902REV.1" xfId="121"/>
    <cellStyle name="千分位_00Q3902REV.1" xfId="122"/>
    <cellStyle name="貨幣 [0]_00Q3902REV.1" xfId="123"/>
    <cellStyle name="貨幣[0]_BRE" xfId="124"/>
    <cellStyle name="貨幣_00Q3902REV.1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161925</xdr:rowOff>
    </xdr:from>
    <xdr:to>
      <xdr:col>1</xdr:col>
      <xdr:colOff>876300</xdr:colOff>
      <xdr:row>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28600" y="3238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</xdr:row>
      <xdr:rowOff>161925</xdr:rowOff>
    </xdr:from>
    <xdr:to>
      <xdr:col>1</xdr:col>
      <xdr:colOff>876300</xdr:colOff>
      <xdr:row>1</xdr:row>
      <xdr:rowOff>161925</xdr:rowOff>
    </xdr:to>
    <xdr:sp>
      <xdr:nvSpPr>
        <xdr:cNvPr id="2" name="Line 1"/>
        <xdr:cNvSpPr>
          <a:spLocks/>
        </xdr:cNvSpPr>
      </xdr:nvSpPr>
      <xdr:spPr>
        <a:xfrm>
          <a:off x="228600" y="3238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SEDP\2012\KH%202012\Phu%20luc%20KH2012%20bao%20cao%20Quoc%20hoi%20FINAL%202011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%20huyen%20KTXH%202020%20-KH%202021%20(11-11%20D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B.1 - TH"/>
      <sheetName val="B.2. TL,TD"/>
      <sheetName val="B.3 PT-CL"/>
      <sheetName val="B.3. NL,TS"/>
      <sheetName val="B.4.CN"/>
      <sheetName val="B.5. DV"/>
      <sheetName val="B.6 XNK"/>
      <sheetName val="B.7. GDDT"/>
      <sheetName val="B.8. LD,VH,YT,XH"/>
      <sheetName val="B.9. VDTPT"/>
      <sheetName val="B.10. NSNN"/>
      <sheetName val="B.11 PTDN"/>
      <sheetName val="12. DTN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Bìa"/>
      <sheetName val="Chi tieu KT"/>
      <sheetName val="NN-CN-DV"/>
      <sheetName val="Xa hoi"/>
      <sheetName val="Moi truong"/>
      <sheetName val="Doanh nghiep"/>
      <sheetName val="30 a"/>
      <sheetName val="00000000"/>
      <sheetName val="Sheet1"/>
      <sheetName val="Sheet2"/>
    </sheetNames>
    <sheetDataSet>
      <sheetData sheetId="2">
        <row r="9">
          <cell r="D9">
            <v>1092.7</v>
          </cell>
          <cell r="F9">
            <v>1165.8</v>
          </cell>
          <cell r="G9">
            <v>1228.956</v>
          </cell>
        </row>
        <row r="10">
          <cell r="D10">
            <v>3145.5969999999998</v>
          </cell>
          <cell r="F10">
            <v>3558.853</v>
          </cell>
          <cell r="G10">
            <v>3988.7000000000003</v>
          </cell>
        </row>
        <row r="11">
          <cell r="D11">
            <v>966.893</v>
          </cell>
          <cell r="F11">
            <v>993.069</v>
          </cell>
          <cell r="G11">
            <v>1090.389</v>
          </cell>
        </row>
      </sheetData>
      <sheetData sheetId="3">
        <row r="9">
          <cell r="D9">
            <v>1092.7</v>
          </cell>
          <cell r="E9">
            <v>1165.8</v>
          </cell>
          <cell r="F9">
            <v>1165.8</v>
          </cell>
          <cell r="G9">
            <v>1228.956</v>
          </cell>
        </row>
        <row r="16">
          <cell r="D16">
            <v>1712.8</v>
          </cell>
          <cell r="E16">
            <v>2086.3</v>
          </cell>
          <cell r="F16">
            <v>2086.3</v>
          </cell>
          <cell r="G16">
            <v>2206.967</v>
          </cell>
        </row>
        <row r="28">
          <cell r="E28">
            <v>27390.739999999998</v>
          </cell>
          <cell r="F28">
            <v>27374</v>
          </cell>
          <cell r="G28">
            <v>27405.26</v>
          </cell>
        </row>
        <row r="126">
          <cell r="F126">
            <v>3240</v>
          </cell>
        </row>
        <row r="153">
          <cell r="D153">
            <v>170</v>
          </cell>
          <cell r="E153">
            <v>174</v>
          </cell>
          <cell r="F153">
            <v>180</v>
          </cell>
          <cell r="G153">
            <v>185</v>
          </cell>
        </row>
        <row r="169">
          <cell r="D169">
            <v>3145.5969999999998</v>
          </cell>
          <cell r="E169">
            <v>3558.853</v>
          </cell>
          <cell r="F169">
            <v>3558.853</v>
          </cell>
          <cell r="G169">
            <v>3988.7000000000003</v>
          </cell>
        </row>
        <row r="173">
          <cell r="D173">
            <v>5240.638</v>
          </cell>
          <cell r="E173">
            <v>5959.155000000001</v>
          </cell>
          <cell r="F173">
            <v>5959.155000000001</v>
          </cell>
          <cell r="G173">
            <v>6667.099</v>
          </cell>
        </row>
        <row r="192">
          <cell r="D192">
            <v>2119.481</v>
          </cell>
          <cell r="F192">
            <v>2436.595</v>
          </cell>
        </row>
        <row r="228">
          <cell r="D228">
            <v>966.893</v>
          </cell>
          <cell r="E228">
            <v>993.069</v>
          </cell>
          <cell r="F228">
            <v>993.069</v>
          </cell>
          <cell r="G228">
            <v>1090.389</v>
          </cell>
        </row>
        <row r="229">
          <cell r="D229">
            <v>1527.6909400000002</v>
          </cell>
          <cell r="E229">
            <v>1569.049</v>
          </cell>
          <cell r="F229">
            <v>1569.049</v>
          </cell>
          <cell r="G229">
            <v>1724.995</v>
          </cell>
        </row>
        <row r="230">
          <cell r="D230">
            <v>630.71</v>
          </cell>
          <cell r="E230">
            <v>601.3</v>
          </cell>
          <cell r="F230">
            <v>601.3</v>
          </cell>
          <cell r="G230">
            <v>655.42</v>
          </cell>
        </row>
      </sheetData>
      <sheetData sheetId="4">
        <row r="27">
          <cell r="D27">
            <v>2800</v>
          </cell>
        </row>
        <row r="72">
          <cell r="D72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zoomScalePageLayoutView="0" workbookViewId="0" topLeftCell="B1">
      <selection activeCell="B2" sqref="B2:H6"/>
    </sheetView>
  </sheetViews>
  <sheetFormatPr defaultColWidth="10.28125" defaultRowHeight="12.75"/>
  <cols>
    <col min="1" max="1" width="10.28125" style="11" hidden="1" customWidth="1"/>
    <col min="2" max="2" width="10.28125" style="11" customWidth="1"/>
    <col min="3" max="3" width="3.421875" style="11" customWidth="1"/>
    <col min="4" max="4" width="22.8515625" style="11" customWidth="1"/>
    <col min="5" max="6" width="10.28125" style="11" customWidth="1"/>
    <col min="7" max="7" width="17.140625" style="11" customWidth="1"/>
    <col min="8" max="8" width="31.57421875" style="11" customWidth="1"/>
    <col min="9" max="16384" width="10.28125" style="11" customWidth="1"/>
  </cols>
  <sheetData>
    <row r="1" spans="2:8" ht="39.75" customHeight="1">
      <c r="B1" s="12"/>
      <c r="C1" s="12"/>
      <c r="D1" s="12"/>
      <c r="E1" s="12"/>
      <c r="F1" s="12"/>
      <c r="G1" s="12"/>
      <c r="H1" s="13"/>
    </row>
    <row r="2" spans="2:8" ht="39" customHeight="1">
      <c r="B2" s="604" t="s">
        <v>609</v>
      </c>
      <c r="C2" s="605"/>
      <c r="D2" s="605"/>
      <c r="E2" s="605"/>
      <c r="F2" s="605"/>
      <c r="G2" s="605"/>
      <c r="H2" s="605"/>
    </row>
    <row r="3" spans="2:8" s="14" customFormat="1" ht="49.5" customHeight="1">
      <c r="B3" s="605"/>
      <c r="C3" s="605"/>
      <c r="D3" s="605"/>
      <c r="E3" s="605"/>
      <c r="F3" s="605"/>
      <c r="G3" s="605"/>
      <c r="H3" s="605"/>
    </row>
    <row r="4" spans="2:8" s="14" customFormat="1" ht="23.25" customHeight="1">
      <c r="B4" s="605"/>
      <c r="C4" s="605"/>
      <c r="D4" s="605"/>
      <c r="E4" s="605"/>
      <c r="F4" s="605"/>
      <c r="G4" s="605"/>
      <c r="H4" s="605"/>
    </row>
    <row r="5" spans="2:8" ht="55.5" customHeight="1">
      <c r="B5" s="605"/>
      <c r="C5" s="605"/>
      <c r="D5" s="605"/>
      <c r="E5" s="605"/>
      <c r="F5" s="605"/>
      <c r="G5" s="605"/>
      <c r="H5" s="605"/>
    </row>
    <row r="6" spans="2:8" ht="15.75">
      <c r="B6" s="605"/>
      <c r="C6" s="605"/>
      <c r="D6" s="605"/>
      <c r="E6" s="605"/>
      <c r="F6" s="605"/>
      <c r="G6" s="605"/>
      <c r="H6" s="605"/>
    </row>
  </sheetData>
  <sheetProtection/>
  <mergeCells count="1">
    <mergeCell ref="B2:H6"/>
  </mergeCells>
  <printOptions horizontalCentered="1" verticalCentered="1"/>
  <pageMargins left="0.47" right="0.47" top="0.7480314960629921" bottom="0.7480314960629921" header="0.31496062992125984" footer="0.31496062992125984"/>
  <pageSetup firstPageNumber="1" useFirstPageNumber="1" fitToHeight="0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9"/>
  <sheetViews>
    <sheetView zoomScale="85" zoomScaleNormal="85" zoomScalePageLayoutView="0" workbookViewId="0" topLeftCell="A67">
      <selection activeCell="F35" sqref="F35"/>
    </sheetView>
  </sheetViews>
  <sheetFormatPr defaultColWidth="9.140625" defaultRowHeight="12.75"/>
  <cols>
    <col min="1" max="1" width="3.421875" style="93" customWidth="1"/>
    <col min="2" max="2" width="33.28125" style="92" customWidth="1"/>
    <col min="3" max="3" width="9.421875" style="61" bestFit="1" customWidth="1"/>
    <col min="4" max="4" width="10.57421875" style="62" bestFit="1" customWidth="1"/>
    <col min="5" max="5" width="10.140625" style="61" bestFit="1" customWidth="1"/>
    <col min="6" max="7" width="10.00390625" style="63" bestFit="1" customWidth="1"/>
    <col min="8" max="11" width="8.140625" style="63" hidden="1" customWidth="1"/>
    <col min="12" max="12" width="7.421875" style="63" bestFit="1" customWidth="1"/>
    <col min="13" max="13" width="9.28125" style="63" bestFit="1" customWidth="1"/>
    <col min="14" max="14" width="5.57421875" style="65" bestFit="1" customWidth="1"/>
    <col min="15" max="15" width="9.140625" style="64" customWidth="1"/>
    <col min="16" max="16" width="10.28125" style="64" customWidth="1"/>
    <col min="17" max="16384" width="9.140625" style="64" customWidth="1"/>
  </cols>
  <sheetData>
    <row r="1" spans="1:14" ht="12.75">
      <c r="A1" s="562" t="s">
        <v>414</v>
      </c>
      <c r="B1" s="563"/>
      <c r="L1" s="564" t="s">
        <v>555</v>
      </c>
      <c r="M1" s="564"/>
      <c r="N1" s="564"/>
    </row>
    <row r="2" spans="1:2" ht="12.75">
      <c r="A2" s="563"/>
      <c r="B2" s="563"/>
    </row>
    <row r="3" spans="1:14" s="66" customFormat="1" ht="14.25">
      <c r="A3" s="541" t="s">
        <v>415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14" s="66" customFormat="1" ht="14.25">
      <c r="A4" s="542" t="s">
        <v>610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</row>
    <row r="5" spans="1:14" s="40" customFormat="1" ht="12.75">
      <c r="A5" s="560" t="s">
        <v>595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</row>
    <row r="6" spans="1:2" ht="7.5" customHeight="1">
      <c r="A6" s="67"/>
      <c r="B6" s="68"/>
    </row>
    <row r="7" spans="1:14" s="40" customFormat="1" ht="18.75" customHeight="1">
      <c r="A7" s="559" t="s">
        <v>409</v>
      </c>
      <c r="B7" s="610" t="s">
        <v>53</v>
      </c>
      <c r="C7" s="583" t="s">
        <v>552</v>
      </c>
      <c r="D7" s="610" t="s">
        <v>574</v>
      </c>
      <c r="E7" s="610" t="s">
        <v>593</v>
      </c>
      <c r="F7" s="610"/>
      <c r="G7" s="609" t="s">
        <v>569</v>
      </c>
      <c r="H7" s="609" t="s">
        <v>570</v>
      </c>
      <c r="I7" s="609" t="s">
        <v>571</v>
      </c>
      <c r="J7" s="609" t="s">
        <v>573</v>
      </c>
      <c r="K7" s="609" t="s">
        <v>572</v>
      </c>
      <c r="L7" s="610" t="s">
        <v>612</v>
      </c>
      <c r="M7" s="610" t="s">
        <v>607</v>
      </c>
      <c r="N7" s="610" t="s">
        <v>416</v>
      </c>
    </row>
    <row r="8" spans="1:14" s="40" customFormat="1" ht="25.5">
      <c r="A8" s="607"/>
      <c r="B8" s="610"/>
      <c r="C8" s="583"/>
      <c r="D8" s="610"/>
      <c r="E8" s="425" t="s">
        <v>611</v>
      </c>
      <c r="F8" s="425" t="s">
        <v>575</v>
      </c>
      <c r="G8" s="609"/>
      <c r="H8" s="609"/>
      <c r="I8" s="609"/>
      <c r="J8" s="609"/>
      <c r="K8" s="609"/>
      <c r="L8" s="610"/>
      <c r="M8" s="610"/>
      <c r="N8" s="610"/>
    </row>
    <row r="9" spans="1:14" s="40" customFormat="1" ht="12.75">
      <c r="A9" s="46" t="s">
        <v>61</v>
      </c>
      <c r="B9" s="49" t="s">
        <v>417</v>
      </c>
      <c r="C9" s="426"/>
      <c r="D9" s="426"/>
      <c r="E9" s="426"/>
      <c r="F9" s="424"/>
      <c r="G9" s="427"/>
      <c r="H9" s="427"/>
      <c r="I9" s="427"/>
      <c r="J9" s="427"/>
      <c r="K9" s="427"/>
      <c r="L9" s="424"/>
      <c r="M9" s="424"/>
      <c r="N9" s="424"/>
    </row>
    <row r="10" spans="1:14" s="69" customFormat="1" ht="25.5">
      <c r="A10" s="41">
        <v>1</v>
      </c>
      <c r="B10" s="42" t="s">
        <v>577</v>
      </c>
      <c r="C10" s="41" t="s">
        <v>57</v>
      </c>
      <c r="D10" s="536">
        <v>11.66</v>
      </c>
      <c r="E10" s="528">
        <f>'Chi tieu KT'!E13</f>
        <v>10</v>
      </c>
      <c r="F10" s="528">
        <f>'Chi tieu KT'!F13</f>
        <v>9.846556994077062</v>
      </c>
      <c r="G10" s="528">
        <f>'Chi tieu KT'!G13</f>
        <v>10.324443895663364</v>
      </c>
      <c r="H10" s="528"/>
      <c r="I10" s="528"/>
      <c r="J10" s="528"/>
      <c r="K10" s="528"/>
      <c r="L10" s="472">
        <f>E10/D10*100</f>
        <v>85.76329331046311</v>
      </c>
      <c r="M10" s="472">
        <f>F10/E10*100</f>
        <v>98.46556994077062</v>
      </c>
      <c r="N10" s="506"/>
    </row>
    <row r="11" spans="1:16" s="70" customFormat="1" ht="12.75">
      <c r="A11" s="608"/>
      <c r="B11" s="428" t="s">
        <v>399</v>
      </c>
      <c r="C11" s="429" t="s">
        <v>57</v>
      </c>
      <c r="D11" s="472">
        <v>14.4</v>
      </c>
      <c r="E11" s="527">
        <v>13.3</v>
      </c>
      <c r="F11" s="437">
        <f>'[2]Chi tieu KT'!F10/'[2]Chi tieu KT'!D10*100-100</f>
        <v>13.137601542727822</v>
      </c>
      <c r="G11" s="472">
        <f>'[2]Chi tieu KT'!G10/'[2]Chi tieu KT'!F10*100-100</f>
        <v>12.07824543469485</v>
      </c>
      <c r="H11" s="472"/>
      <c r="I11" s="472"/>
      <c r="J11" s="472"/>
      <c r="K11" s="472"/>
      <c r="L11" s="472">
        <f aca="true" t="shared" si="0" ref="L11:L74">E11/D11*100</f>
        <v>92.36111111111111</v>
      </c>
      <c r="M11" s="472">
        <f aca="true" t="shared" si="1" ref="M11:M74">F11/E11*100</f>
        <v>98.77895896787835</v>
      </c>
      <c r="N11" s="506"/>
      <c r="P11" s="72"/>
    </row>
    <row r="12" spans="1:14" s="71" customFormat="1" ht="12.75">
      <c r="A12" s="608"/>
      <c r="B12" s="431" t="s">
        <v>427</v>
      </c>
      <c r="C12" s="429" t="s">
        <v>57</v>
      </c>
      <c r="D12" s="537">
        <v>12.86</v>
      </c>
      <c r="E12" s="527" t="s">
        <v>565</v>
      </c>
      <c r="F12" s="538">
        <f>'[2]NN-CN-DV'!F192/'[2]NN-CN-DV'!D192*100-100</f>
        <v>14.961870382419079</v>
      </c>
      <c r="G12" s="472">
        <f>'[2]Chi tieu KT'!G11/'[2]Chi tieu KT'!F11*100-100</f>
        <v>9.799923268171696</v>
      </c>
      <c r="H12" s="472"/>
      <c r="I12" s="472"/>
      <c r="J12" s="472"/>
      <c r="K12" s="472"/>
      <c r="L12" s="472">
        <f t="shared" si="0"/>
        <v>100</v>
      </c>
      <c r="M12" s="472">
        <f t="shared" si="1"/>
        <v>116.34424869688243</v>
      </c>
      <c r="N12" s="507"/>
    </row>
    <row r="13" spans="1:14" s="70" customFormat="1" ht="13.5">
      <c r="A13" s="608"/>
      <c r="B13" s="432" t="s">
        <v>578</v>
      </c>
      <c r="C13" s="429" t="s">
        <v>57</v>
      </c>
      <c r="D13" s="472">
        <v>8.54</v>
      </c>
      <c r="E13" s="527">
        <v>6.7</v>
      </c>
      <c r="F13" s="527">
        <f>'[2]Chi tieu KT'!F9/'[2]Chi tieu KT'!D9*100-100</f>
        <v>6.689850828223669</v>
      </c>
      <c r="G13" s="472">
        <f>'[2]Chi tieu KT'!G9/'[2]Chi tieu KT'!F9*100-100</f>
        <v>5.417395779722071</v>
      </c>
      <c r="H13" s="472"/>
      <c r="I13" s="472"/>
      <c r="J13" s="472"/>
      <c r="K13" s="472"/>
      <c r="L13" s="472">
        <f t="shared" si="0"/>
        <v>78.45433255269322</v>
      </c>
      <c r="M13" s="472">
        <f t="shared" si="1"/>
        <v>99.84851982423386</v>
      </c>
      <c r="N13" s="506"/>
    </row>
    <row r="14" spans="1:14" s="70" customFormat="1" ht="12.75">
      <c r="A14" s="608"/>
      <c r="B14" s="428" t="s">
        <v>400</v>
      </c>
      <c r="C14" s="429" t="s">
        <v>57</v>
      </c>
      <c r="D14" s="472">
        <v>9.6</v>
      </c>
      <c r="E14" s="527">
        <v>9</v>
      </c>
      <c r="F14" s="527">
        <f>'[2]Chi tieu KT'!F11/'[2]Chi tieu KT'!D11*100-100</f>
        <v>2.7072282041549443</v>
      </c>
      <c r="G14" s="472">
        <f>'[2]Chi tieu KT'!G11/'[2]Chi tieu KT'!F11*100-100</f>
        <v>9.799923268171696</v>
      </c>
      <c r="H14" s="472"/>
      <c r="I14" s="472"/>
      <c r="J14" s="472"/>
      <c r="K14" s="472"/>
      <c r="L14" s="472">
        <f t="shared" si="0"/>
        <v>93.75</v>
      </c>
      <c r="M14" s="472">
        <f t="shared" si="1"/>
        <v>30.08031337949938</v>
      </c>
      <c r="N14" s="507"/>
    </row>
    <row r="15" spans="1:14" s="72" customFormat="1" ht="18.75" customHeight="1">
      <c r="A15" s="45" t="s">
        <v>418</v>
      </c>
      <c r="B15" s="44" t="s">
        <v>579</v>
      </c>
      <c r="C15" s="45" t="s">
        <v>12</v>
      </c>
      <c r="D15" s="528">
        <f>D16+D17+D18</f>
        <v>5205.19</v>
      </c>
      <c r="E15" s="528">
        <f>E16+E17+E18</f>
        <v>5717.722</v>
      </c>
      <c r="F15" s="528">
        <f>F16+F17+F18</f>
        <v>5717.722</v>
      </c>
      <c r="G15" s="528">
        <f>G16+G17+G18</f>
        <v>6308.045</v>
      </c>
      <c r="H15" s="528"/>
      <c r="I15" s="528"/>
      <c r="J15" s="528"/>
      <c r="K15" s="528"/>
      <c r="L15" s="472">
        <f t="shared" si="0"/>
        <v>109.84655699407706</v>
      </c>
      <c r="M15" s="472">
        <f t="shared" si="1"/>
        <v>100</v>
      </c>
      <c r="N15" s="508"/>
    </row>
    <row r="16" spans="1:14" s="72" customFormat="1" ht="13.5">
      <c r="A16" s="611"/>
      <c r="B16" s="433" t="s">
        <v>578</v>
      </c>
      <c r="C16" s="434" t="s">
        <v>12</v>
      </c>
      <c r="D16" s="539">
        <f>'Chi tieu KT'!D9</f>
        <v>1092.7</v>
      </c>
      <c r="E16" s="539">
        <f>'Chi tieu KT'!E9</f>
        <v>1165.8</v>
      </c>
      <c r="F16" s="539">
        <f>'Chi tieu KT'!F9</f>
        <v>1165.8</v>
      </c>
      <c r="G16" s="539">
        <f>'Chi tieu KT'!G9</f>
        <v>1228.956</v>
      </c>
      <c r="H16" s="529"/>
      <c r="I16" s="529"/>
      <c r="J16" s="529"/>
      <c r="K16" s="529"/>
      <c r="L16" s="472">
        <f t="shared" si="0"/>
        <v>106.68985082822367</v>
      </c>
      <c r="M16" s="472">
        <f t="shared" si="1"/>
        <v>100</v>
      </c>
      <c r="N16" s="508"/>
    </row>
    <row r="17" spans="1:14" s="694" customFormat="1" ht="12.75">
      <c r="A17" s="611"/>
      <c r="B17" s="690" t="s">
        <v>399</v>
      </c>
      <c r="C17" s="691" t="s">
        <v>12</v>
      </c>
      <c r="D17" s="666">
        <f>'Chi tieu KT'!D10</f>
        <v>3145.5969999999998</v>
      </c>
      <c r="E17" s="666">
        <f>'Chi tieu KT'!E10</f>
        <v>3558.853</v>
      </c>
      <c r="F17" s="666">
        <f>'Chi tieu KT'!F10</f>
        <v>3558.853</v>
      </c>
      <c r="G17" s="666">
        <f>'Chi tieu KT'!G10</f>
        <v>3988.7000000000003</v>
      </c>
      <c r="H17" s="692"/>
      <c r="I17" s="692"/>
      <c r="J17" s="692"/>
      <c r="K17" s="692"/>
      <c r="L17" s="668">
        <f t="shared" si="0"/>
        <v>113.13760154272782</v>
      </c>
      <c r="M17" s="668">
        <f t="shared" si="1"/>
        <v>100</v>
      </c>
      <c r="N17" s="693"/>
    </row>
    <row r="18" spans="1:14" s="72" customFormat="1" ht="12.75">
      <c r="A18" s="611"/>
      <c r="B18" s="435" t="s">
        <v>400</v>
      </c>
      <c r="C18" s="434" t="s">
        <v>12</v>
      </c>
      <c r="D18" s="539">
        <f>'Chi tieu KT'!D11</f>
        <v>966.893</v>
      </c>
      <c r="E18" s="539">
        <f>'Chi tieu KT'!E11</f>
        <v>993.069</v>
      </c>
      <c r="F18" s="539">
        <f>'Chi tieu KT'!F11</f>
        <v>993.069</v>
      </c>
      <c r="G18" s="539">
        <f>'Chi tieu KT'!G11</f>
        <v>1090.389</v>
      </c>
      <c r="H18" s="529"/>
      <c r="I18" s="529"/>
      <c r="J18" s="529"/>
      <c r="K18" s="529"/>
      <c r="L18" s="472">
        <f t="shared" si="0"/>
        <v>102.70722820415494</v>
      </c>
      <c r="M18" s="472">
        <f t="shared" si="1"/>
        <v>100</v>
      </c>
      <c r="N18" s="508"/>
    </row>
    <row r="19" spans="1:14" s="70" customFormat="1" ht="12.75">
      <c r="A19" s="41" t="s">
        <v>419</v>
      </c>
      <c r="B19" s="49" t="s">
        <v>580</v>
      </c>
      <c r="C19" s="41" t="s">
        <v>12</v>
      </c>
      <c r="D19" s="528">
        <f>D20+D21+D22</f>
        <v>8481.12894</v>
      </c>
      <c r="E19" s="528">
        <f>E20+E21+E22</f>
        <v>9614.504</v>
      </c>
      <c r="F19" s="528">
        <f>F20+F21+F22</f>
        <v>9614.504</v>
      </c>
      <c r="G19" s="528">
        <f>G20+G21+G22</f>
        <v>10599.061000000002</v>
      </c>
      <c r="H19" s="528"/>
      <c r="I19" s="528"/>
      <c r="J19" s="528"/>
      <c r="K19" s="528"/>
      <c r="L19" s="472">
        <f t="shared" si="0"/>
        <v>113.36349285594048</v>
      </c>
      <c r="M19" s="472">
        <f t="shared" si="1"/>
        <v>100</v>
      </c>
      <c r="N19" s="506"/>
    </row>
    <row r="20" spans="1:14" s="70" customFormat="1" ht="13.5">
      <c r="A20" s="608"/>
      <c r="B20" s="432" t="s">
        <v>578</v>
      </c>
      <c r="C20" s="429" t="s">
        <v>12</v>
      </c>
      <c r="D20" s="539">
        <f>'Chi tieu KT'!D15</f>
        <v>1712.8</v>
      </c>
      <c r="E20" s="539">
        <f>'Chi tieu KT'!E15</f>
        <v>2086.3</v>
      </c>
      <c r="F20" s="539">
        <f>'Chi tieu KT'!F15</f>
        <v>2086.3</v>
      </c>
      <c r="G20" s="539">
        <f>'Chi tieu KT'!G15</f>
        <v>2206.967</v>
      </c>
      <c r="H20" s="527"/>
      <c r="I20" s="527"/>
      <c r="J20" s="527"/>
      <c r="K20" s="527"/>
      <c r="L20" s="472">
        <f t="shared" si="0"/>
        <v>121.8063988790285</v>
      </c>
      <c r="M20" s="472">
        <f t="shared" si="1"/>
        <v>100</v>
      </c>
      <c r="N20" s="506"/>
    </row>
    <row r="21" spans="1:14" s="70" customFormat="1" ht="12.75">
      <c r="A21" s="608"/>
      <c r="B21" s="428" t="s">
        <v>399</v>
      </c>
      <c r="C21" s="429" t="s">
        <v>12</v>
      </c>
      <c r="D21" s="539">
        <f>'Chi tieu KT'!D16</f>
        <v>5240.638</v>
      </c>
      <c r="E21" s="539">
        <f>'Chi tieu KT'!E16</f>
        <v>5959.155000000001</v>
      </c>
      <c r="F21" s="539">
        <f>'Chi tieu KT'!F16</f>
        <v>5959.155000000001</v>
      </c>
      <c r="G21" s="539">
        <f>'Chi tieu KT'!G16</f>
        <v>6667.099</v>
      </c>
      <c r="H21" s="527"/>
      <c r="I21" s="527"/>
      <c r="J21" s="527"/>
      <c r="K21" s="527"/>
      <c r="L21" s="472">
        <f t="shared" si="0"/>
        <v>113.71048715824297</v>
      </c>
      <c r="M21" s="472">
        <f t="shared" si="1"/>
        <v>100</v>
      </c>
      <c r="N21" s="506"/>
    </row>
    <row r="22" spans="1:14" s="670" customFormat="1" ht="12.75">
      <c r="A22" s="608"/>
      <c r="B22" s="664" t="s">
        <v>400</v>
      </c>
      <c r="C22" s="665" t="s">
        <v>12</v>
      </c>
      <c r="D22" s="666">
        <f>'Chi tieu KT'!D17</f>
        <v>1527.6909400000002</v>
      </c>
      <c r="E22" s="666">
        <f>'Chi tieu KT'!E17</f>
        <v>1569.049</v>
      </c>
      <c r="F22" s="671">
        <f>'Chi tieu KT'!F17</f>
        <v>1569.049</v>
      </c>
      <c r="G22" s="666">
        <f>'Chi tieu KT'!G17</f>
        <v>1724.995</v>
      </c>
      <c r="H22" s="667"/>
      <c r="I22" s="667"/>
      <c r="J22" s="667"/>
      <c r="K22" s="667"/>
      <c r="L22" s="668">
        <f t="shared" si="0"/>
        <v>102.70722689498963</v>
      </c>
      <c r="M22" s="668">
        <f t="shared" si="1"/>
        <v>100</v>
      </c>
      <c r="N22" s="669"/>
    </row>
    <row r="23" spans="1:14" s="73" customFormat="1" ht="25.5">
      <c r="A23" s="46">
        <v>4</v>
      </c>
      <c r="B23" s="47" t="s">
        <v>581</v>
      </c>
      <c r="C23" s="46" t="s">
        <v>57</v>
      </c>
      <c r="D23" s="509">
        <f>SUM(D24:D26)</f>
        <v>99.99999999999999</v>
      </c>
      <c r="E23" s="509">
        <f>SUM(E24:E26)</f>
        <v>100</v>
      </c>
      <c r="F23" s="509">
        <f>SUM(F24:F26)</f>
        <v>100</v>
      </c>
      <c r="G23" s="509">
        <f>SUM(G24:G26)</f>
        <v>100</v>
      </c>
      <c r="H23" s="48"/>
      <c r="I23" s="48"/>
      <c r="J23" s="48"/>
      <c r="K23" s="48"/>
      <c r="L23" s="60">
        <f t="shared" si="0"/>
        <v>100.00000000000003</v>
      </c>
      <c r="M23" s="60">
        <f t="shared" si="1"/>
        <v>100</v>
      </c>
      <c r="N23" s="507"/>
    </row>
    <row r="24" spans="1:14" s="74" customFormat="1" ht="13.5">
      <c r="A24" s="608"/>
      <c r="B24" s="432" t="s">
        <v>578</v>
      </c>
      <c r="C24" s="429" t="s">
        <v>57</v>
      </c>
      <c r="D24" s="511">
        <f>'Chi tieu KT'!D22</f>
        <v>20.19542459638634</v>
      </c>
      <c r="E24" s="511">
        <f>'Chi tieu KT'!E22</f>
        <v>21.6995073276791</v>
      </c>
      <c r="F24" s="511">
        <f>'Chi tieu KT'!F22</f>
        <v>21.6995073276791</v>
      </c>
      <c r="G24" s="511">
        <f>'Chi tieu KT'!G22</f>
        <v>20.822287936638915</v>
      </c>
      <c r="H24" s="438"/>
      <c r="I24" s="438"/>
      <c r="J24" s="438"/>
      <c r="K24" s="438"/>
      <c r="L24" s="60">
        <f t="shared" si="0"/>
        <v>107.44764104420908</v>
      </c>
      <c r="M24" s="60">
        <f t="shared" si="1"/>
        <v>100</v>
      </c>
      <c r="N24" s="506"/>
    </row>
    <row r="25" spans="1:14" s="74" customFormat="1" ht="12.75">
      <c r="A25" s="608"/>
      <c r="B25" s="428" t="s">
        <v>399</v>
      </c>
      <c r="C25" s="429" t="s">
        <v>57</v>
      </c>
      <c r="D25" s="511">
        <f>'Chi tieu KT'!D23</f>
        <v>61.79175009689216</v>
      </c>
      <c r="E25" s="511">
        <f>'Chi tieu KT'!E23</f>
        <v>61.98088845768851</v>
      </c>
      <c r="F25" s="511">
        <f>'Chi tieu KT'!F23</f>
        <v>61.98088845768851</v>
      </c>
      <c r="G25" s="511">
        <f>'Chi tieu KT'!G23</f>
        <v>62.90273260999252</v>
      </c>
      <c r="H25" s="438"/>
      <c r="I25" s="438"/>
      <c r="J25" s="438"/>
      <c r="K25" s="438"/>
      <c r="L25" s="60">
        <f t="shared" si="0"/>
        <v>100.30608998854989</v>
      </c>
      <c r="M25" s="60">
        <f t="shared" si="1"/>
        <v>100</v>
      </c>
      <c r="N25" s="506"/>
    </row>
    <row r="26" spans="1:14" s="74" customFormat="1" ht="12.75">
      <c r="A26" s="608"/>
      <c r="B26" s="428" t="s">
        <v>400</v>
      </c>
      <c r="C26" s="429" t="s">
        <v>57</v>
      </c>
      <c r="D26" s="511">
        <f>'Chi tieu KT'!D24</f>
        <v>18.012825306721492</v>
      </c>
      <c r="E26" s="511">
        <f>'Chi tieu KT'!E24</f>
        <v>16.319604214632392</v>
      </c>
      <c r="F26" s="511">
        <f>'Chi tieu KT'!F24</f>
        <v>16.319604214632392</v>
      </c>
      <c r="G26" s="511">
        <f>'Chi tieu KT'!G24</f>
        <v>16.274979453368555</v>
      </c>
      <c r="H26" s="438"/>
      <c r="I26" s="438"/>
      <c r="J26" s="438"/>
      <c r="K26" s="438"/>
      <c r="L26" s="60">
        <f t="shared" si="0"/>
        <v>90.59991387660172</v>
      </c>
      <c r="M26" s="60">
        <f t="shared" si="1"/>
        <v>100</v>
      </c>
      <c r="N26" s="506"/>
    </row>
    <row r="27" spans="1:16" s="40" customFormat="1" ht="12.75">
      <c r="A27" s="46">
        <v>5</v>
      </c>
      <c r="B27" s="49" t="s">
        <v>429</v>
      </c>
      <c r="C27" s="41" t="s">
        <v>84</v>
      </c>
      <c r="D27" s="505" t="s">
        <v>636</v>
      </c>
      <c r="E27" s="50">
        <f>'[2]NN-CN-DV'!E28</f>
        <v>27390.739999999998</v>
      </c>
      <c r="F27" s="50">
        <f>'[2]NN-CN-DV'!F28</f>
        <v>27374</v>
      </c>
      <c r="G27" s="50">
        <f>'[2]NN-CN-DV'!G28</f>
        <v>27405.26</v>
      </c>
      <c r="H27" s="50"/>
      <c r="I27" s="50"/>
      <c r="J27" s="50"/>
      <c r="K27" s="50"/>
      <c r="L27" s="60">
        <f t="shared" si="0"/>
        <v>100.10869485764408</v>
      </c>
      <c r="M27" s="60">
        <f t="shared" si="1"/>
        <v>99.93888445511148</v>
      </c>
      <c r="N27" s="512"/>
      <c r="P27" s="603">
        <f>F27-D27</f>
        <v>13</v>
      </c>
    </row>
    <row r="28" spans="1:14" s="75" customFormat="1" ht="12.75">
      <c r="A28" s="46">
        <v>6</v>
      </c>
      <c r="B28" s="47" t="s">
        <v>428</v>
      </c>
      <c r="C28" s="439"/>
      <c r="D28" s="51"/>
      <c r="E28" s="51"/>
      <c r="F28" s="51"/>
      <c r="G28" s="51"/>
      <c r="H28" s="51"/>
      <c r="I28" s="51"/>
      <c r="J28" s="51"/>
      <c r="K28" s="51"/>
      <c r="L28" s="60"/>
      <c r="M28" s="60"/>
      <c r="N28" s="506"/>
    </row>
    <row r="29" spans="1:16" s="678" customFormat="1" ht="12.75">
      <c r="A29" s="561"/>
      <c r="B29" s="672" t="s">
        <v>521</v>
      </c>
      <c r="C29" s="673" t="s">
        <v>566</v>
      </c>
      <c r="D29" s="674">
        <v>3.031</v>
      </c>
      <c r="E29" s="674">
        <f>'NN-CN-DV'!E136</f>
        <v>3.38</v>
      </c>
      <c r="F29" s="674">
        <f>'NN-CN-DV'!F136</f>
        <v>2.2</v>
      </c>
      <c r="G29" s="674">
        <f>'NN-CN-DV'!G136</f>
        <v>2.06</v>
      </c>
      <c r="H29" s="675"/>
      <c r="I29" s="675"/>
      <c r="J29" s="675"/>
      <c r="K29" s="675"/>
      <c r="L29" s="676">
        <f t="shared" si="0"/>
        <v>111.5143516991092</v>
      </c>
      <c r="M29" s="676">
        <f t="shared" si="1"/>
        <v>65.08875739644971</v>
      </c>
      <c r="N29" s="677"/>
      <c r="P29" s="679">
        <f>D29-F29</f>
        <v>0.831</v>
      </c>
    </row>
    <row r="30" spans="1:14" s="678" customFormat="1" ht="12.75">
      <c r="A30" s="561"/>
      <c r="B30" s="672" t="s">
        <v>522</v>
      </c>
      <c r="C30" s="673" t="s">
        <v>566</v>
      </c>
      <c r="D30" s="674">
        <f>'NN-CN-DV'!D137</f>
        <v>2.4</v>
      </c>
      <c r="E30" s="674">
        <f>'NN-CN-DV'!E137</f>
        <v>2.4</v>
      </c>
      <c r="F30" s="674">
        <f>'NN-CN-DV'!F137</f>
        <v>2.3</v>
      </c>
      <c r="G30" s="674">
        <f>'NN-CN-DV'!G137</f>
        <v>2.4</v>
      </c>
      <c r="H30" s="675"/>
      <c r="I30" s="675"/>
      <c r="J30" s="675"/>
      <c r="K30" s="675"/>
      <c r="L30" s="676">
        <f t="shared" si="0"/>
        <v>100</v>
      </c>
      <c r="M30" s="676">
        <f t="shared" si="1"/>
        <v>95.83333333333333</v>
      </c>
      <c r="N30" s="677"/>
    </row>
    <row r="31" spans="1:14" s="678" customFormat="1" ht="12.75">
      <c r="A31" s="561"/>
      <c r="B31" s="672" t="s">
        <v>523</v>
      </c>
      <c r="C31" s="673" t="s">
        <v>566</v>
      </c>
      <c r="D31" s="674">
        <f>'NN-CN-DV'!D139</f>
        <v>35.6</v>
      </c>
      <c r="E31" s="674">
        <f>'NN-CN-DV'!E139</f>
        <v>69.4</v>
      </c>
      <c r="F31" s="674">
        <f>'NN-CN-DV'!F139</f>
        <v>32.6</v>
      </c>
      <c r="G31" s="674">
        <f>'NN-CN-DV'!G139</f>
        <v>36.5</v>
      </c>
      <c r="H31" s="675"/>
      <c r="I31" s="675"/>
      <c r="J31" s="675"/>
      <c r="K31" s="675"/>
      <c r="L31" s="676">
        <f t="shared" si="0"/>
        <v>194.9438202247191</v>
      </c>
      <c r="M31" s="676">
        <f t="shared" si="1"/>
        <v>46.97406340057636</v>
      </c>
      <c r="N31" s="677"/>
    </row>
    <row r="32" spans="1:14" s="678" customFormat="1" ht="12.75">
      <c r="A32" s="561"/>
      <c r="B32" s="672" t="s">
        <v>524</v>
      </c>
      <c r="C32" s="673" t="s">
        <v>567</v>
      </c>
      <c r="D32" s="674">
        <f>'NN-CN-DV'!D143</f>
        <v>0.88</v>
      </c>
      <c r="E32" s="674">
        <f>'NN-CN-DV'!E143</f>
        <v>0.964</v>
      </c>
      <c r="F32" s="674">
        <f>'NN-CN-DV'!F143</f>
        <v>0.964</v>
      </c>
      <c r="G32" s="674">
        <f>'NN-CN-DV'!G143</f>
        <v>0.964</v>
      </c>
      <c r="H32" s="675"/>
      <c r="I32" s="675"/>
      <c r="J32" s="675"/>
      <c r="K32" s="675"/>
      <c r="L32" s="676">
        <f t="shared" si="0"/>
        <v>109.54545454545455</v>
      </c>
      <c r="M32" s="676">
        <f t="shared" si="1"/>
        <v>100</v>
      </c>
      <c r="N32" s="677"/>
    </row>
    <row r="33" spans="1:16" s="75" customFormat="1" ht="12.75">
      <c r="A33" s="561"/>
      <c r="B33" s="441" t="s">
        <v>430</v>
      </c>
      <c r="C33" s="423" t="s">
        <v>561</v>
      </c>
      <c r="D33" s="514">
        <f>'NN-CN-DV'!D147</f>
        <v>8.92</v>
      </c>
      <c r="E33" s="514">
        <f>'NN-CN-DV'!E147</f>
        <v>9.385</v>
      </c>
      <c r="F33" s="514">
        <f>'NN-CN-DV'!F147</f>
        <v>10.145</v>
      </c>
      <c r="G33" s="514">
        <f>'NN-CN-DV'!G147</f>
        <v>10.551</v>
      </c>
      <c r="H33" s="436"/>
      <c r="I33" s="436"/>
      <c r="J33" s="436"/>
      <c r="K33" s="436"/>
      <c r="L33" s="60">
        <f>E33/D33*100</f>
        <v>105.21300448430493</v>
      </c>
      <c r="M33" s="60">
        <f t="shared" si="1"/>
        <v>108.09802876931273</v>
      </c>
      <c r="N33" s="512"/>
      <c r="P33" s="75">
        <f>F33-D33</f>
        <v>1.2249999999999996</v>
      </c>
    </row>
    <row r="34" spans="1:14" s="75" customFormat="1" ht="25.5">
      <c r="A34" s="46" t="s">
        <v>76</v>
      </c>
      <c r="B34" s="47" t="s">
        <v>554</v>
      </c>
      <c r="C34" s="46"/>
      <c r="D34" s="510"/>
      <c r="E34" s="510"/>
      <c r="F34" s="51"/>
      <c r="G34" s="51"/>
      <c r="H34" s="51"/>
      <c r="I34" s="51"/>
      <c r="J34" s="51"/>
      <c r="K34" s="51"/>
      <c r="L34" s="60"/>
      <c r="M34" s="60"/>
      <c r="N34" s="512"/>
    </row>
    <row r="35" spans="1:14" s="40" customFormat="1" ht="12.75">
      <c r="A35" s="46">
        <v>1</v>
      </c>
      <c r="B35" s="47" t="s">
        <v>431</v>
      </c>
      <c r="C35" s="442" t="s">
        <v>641</v>
      </c>
      <c r="D35" s="515">
        <f>'Xa hoi'!D9</f>
        <v>76379</v>
      </c>
      <c r="E35" s="515">
        <f>'Xa hoi'!E9</f>
        <v>77433</v>
      </c>
      <c r="F35" s="515">
        <f>'Xa hoi'!F9</f>
        <v>77126</v>
      </c>
      <c r="G35" s="515">
        <f>'Xa hoi'!G9</f>
        <v>77862</v>
      </c>
      <c r="H35" s="515"/>
      <c r="I35" s="515"/>
      <c r="J35" s="515"/>
      <c r="K35" s="515"/>
      <c r="L35" s="60">
        <f t="shared" si="0"/>
        <v>101.37996046033595</v>
      </c>
      <c r="M35" s="60">
        <f t="shared" si="1"/>
        <v>99.60352821148606</v>
      </c>
      <c r="N35" s="512"/>
    </row>
    <row r="36" spans="1:14" s="77" customFormat="1" ht="12.75">
      <c r="A36" s="607"/>
      <c r="B36" s="428" t="s">
        <v>102</v>
      </c>
      <c r="C36" s="443" t="s">
        <v>6</v>
      </c>
      <c r="D36" s="516">
        <f>'Xa hoi'!D14</f>
        <v>0.05</v>
      </c>
      <c r="E36" s="516">
        <f>'Xa hoi'!E14</f>
        <v>0.05</v>
      </c>
      <c r="F36" s="516">
        <f>'Xa hoi'!F14</f>
        <v>0.05</v>
      </c>
      <c r="G36" s="516">
        <f>'Xa hoi'!G14</f>
        <v>0.05</v>
      </c>
      <c r="H36" s="438"/>
      <c r="I36" s="438"/>
      <c r="J36" s="438"/>
      <c r="K36" s="438"/>
      <c r="L36" s="60">
        <f t="shared" si="0"/>
        <v>100</v>
      </c>
      <c r="M36" s="60">
        <f t="shared" si="1"/>
        <v>100</v>
      </c>
      <c r="N36" s="506"/>
    </row>
    <row r="37" spans="1:14" s="77" customFormat="1" ht="12.75">
      <c r="A37" s="607"/>
      <c r="B37" s="428" t="s">
        <v>423</v>
      </c>
      <c r="C37" s="444" t="s">
        <v>13</v>
      </c>
      <c r="D37" s="445" t="str">
        <f>'Xa hoi'!D16</f>
        <v>108/100</v>
      </c>
      <c r="E37" s="445" t="str">
        <f>'Xa hoi'!E16</f>
        <v>108/100</v>
      </c>
      <c r="F37" s="445" t="str">
        <f>'Xa hoi'!F16</f>
        <v>109/100</v>
      </c>
      <c r="G37" s="445" t="str">
        <f>'Xa hoi'!G16</f>
        <v>109/100</v>
      </c>
      <c r="H37" s="445"/>
      <c r="I37" s="445"/>
      <c r="J37" s="445"/>
      <c r="K37" s="445"/>
      <c r="L37" s="60"/>
      <c r="M37" s="60"/>
      <c r="N37" s="506"/>
    </row>
    <row r="38" spans="1:14" s="77" customFormat="1" ht="12.75">
      <c r="A38" s="607"/>
      <c r="B38" s="428" t="s">
        <v>101</v>
      </c>
      <c r="C38" s="440" t="s">
        <v>57</v>
      </c>
      <c r="D38" s="430">
        <f>'Xa hoi'!D15</f>
        <v>0.83</v>
      </c>
      <c r="E38" s="430">
        <f>'Xa hoi'!E15</f>
        <v>1.35</v>
      </c>
      <c r="F38" s="430">
        <f>'Xa hoi'!F15</f>
        <v>1.23</v>
      </c>
      <c r="G38" s="430">
        <f>'Xa hoi'!G15</f>
        <v>1.23</v>
      </c>
      <c r="H38" s="430"/>
      <c r="I38" s="430"/>
      <c r="J38" s="430"/>
      <c r="K38" s="430"/>
      <c r="L38" s="60">
        <f t="shared" si="0"/>
        <v>162.65060240963857</v>
      </c>
      <c r="M38" s="60">
        <f t="shared" si="1"/>
        <v>91.1111111111111</v>
      </c>
      <c r="N38" s="506"/>
    </row>
    <row r="39" spans="1:14" s="40" customFormat="1" ht="25.5">
      <c r="A39" s="53">
        <v>2</v>
      </c>
      <c r="B39" s="446" t="s">
        <v>582</v>
      </c>
      <c r="C39" s="447"/>
      <c r="D39" s="517"/>
      <c r="E39" s="517"/>
      <c r="F39" s="448"/>
      <c r="G39" s="448"/>
      <c r="H39" s="448"/>
      <c r="I39" s="448"/>
      <c r="J39" s="448"/>
      <c r="K39" s="448"/>
      <c r="L39" s="449"/>
      <c r="M39" s="449"/>
      <c r="N39" s="518"/>
    </row>
    <row r="40" spans="1:18" s="77" customFormat="1" ht="12.75">
      <c r="A40" s="606"/>
      <c r="B40" s="450" t="s">
        <v>432</v>
      </c>
      <c r="C40" s="451" t="s">
        <v>238</v>
      </c>
      <c r="D40" s="452">
        <v>61</v>
      </c>
      <c r="E40" s="452">
        <v>61</v>
      </c>
      <c r="F40" s="453">
        <v>60</v>
      </c>
      <c r="G40" s="453">
        <v>58</v>
      </c>
      <c r="H40" s="454"/>
      <c r="I40" s="454"/>
      <c r="J40" s="454"/>
      <c r="K40" s="454"/>
      <c r="L40" s="449">
        <f aca="true" t="shared" si="2" ref="L40:M49">E40/D40*100</f>
        <v>100</v>
      </c>
      <c r="M40" s="449">
        <f t="shared" si="2"/>
        <v>98.36065573770492</v>
      </c>
      <c r="N40" s="518"/>
      <c r="P40" s="78"/>
      <c r="Q40" s="78"/>
      <c r="R40" s="78"/>
    </row>
    <row r="41" spans="1:18" s="77" customFormat="1" ht="12.75">
      <c r="A41" s="606"/>
      <c r="B41" s="455" t="s">
        <v>448</v>
      </c>
      <c r="C41" s="456" t="s">
        <v>40</v>
      </c>
      <c r="D41" s="457">
        <f>'Xa hoi'!D91</f>
        <v>19022</v>
      </c>
      <c r="E41" s="457">
        <f>'Xa hoi'!E91</f>
        <v>17662</v>
      </c>
      <c r="F41" s="457">
        <f>'Xa hoi'!F91</f>
        <v>16725</v>
      </c>
      <c r="G41" s="457">
        <f>'Xa hoi'!G91</f>
        <v>17925</v>
      </c>
      <c r="H41" s="458"/>
      <c r="I41" s="458"/>
      <c r="J41" s="458"/>
      <c r="K41" s="458"/>
      <c r="L41" s="449">
        <f>E41/D41*100</f>
        <v>92.85038376616549</v>
      </c>
      <c r="M41" s="449">
        <f>F41/E41*100</f>
        <v>94.69482504812592</v>
      </c>
      <c r="N41" s="518"/>
      <c r="P41" s="78"/>
      <c r="Q41" s="78"/>
      <c r="R41" s="78"/>
    </row>
    <row r="42" spans="1:18" s="77" customFormat="1" ht="12.75">
      <c r="A42" s="606"/>
      <c r="B42" s="450" t="s">
        <v>433</v>
      </c>
      <c r="C42" s="451" t="s">
        <v>434</v>
      </c>
      <c r="D42" s="459">
        <f>'Xa hoi'!D113</f>
        <v>17</v>
      </c>
      <c r="E42" s="459">
        <f>'Xa hoi'!E113</f>
        <v>23</v>
      </c>
      <c r="F42" s="459">
        <f>'Xa hoi'!F113</f>
        <v>17</v>
      </c>
      <c r="G42" s="459">
        <f>'Xa hoi'!G113</f>
        <v>17</v>
      </c>
      <c r="H42" s="460"/>
      <c r="I42" s="460"/>
      <c r="J42" s="460"/>
      <c r="K42" s="460"/>
      <c r="L42" s="449">
        <f t="shared" si="2"/>
        <v>135.29411764705884</v>
      </c>
      <c r="M42" s="449">
        <f t="shared" si="2"/>
        <v>73.91304347826086</v>
      </c>
      <c r="N42" s="518"/>
      <c r="P42" s="78"/>
      <c r="Q42" s="78"/>
      <c r="R42" s="78"/>
    </row>
    <row r="43" spans="1:18" s="77" customFormat="1" ht="25.5">
      <c r="A43" s="606"/>
      <c r="B43" s="455" t="s">
        <v>583</v>
      </c>
      <c r="C43" s="451" t="s">
        <v>434</v>
      </c>
      <c r="D43" s="459">
        <f>'Xa hoi'!D108</f>
        <v>22</v>
      </c>
      <c r="E43" s="459">
        <f>'Xa hoi'!E108</f>
        <v>23</v>
      </c>
      <c r="F43" s="459">
        <f>'Xa hoi'!F108</f>
        <v>17</v>
      </c>
      <c r="G43" s="459">
        <f>'Xa hoi'!G108</f>
        <v>17</v>
      </c>
      <c r="H43" s="460"/>
      <c r="I43" s="460"/>
      <c r="J43" s="460"/>
      <c r="K43" s="460"/>
      <c r="L43" s="449">
        <f t="shared" si="2"/>
        <v>104.54545454545455</v>
      </c>
      <c r="M43" s="449">
        <f t="shared" si="2"/>
        <v>73.91304347826086</v>
      </c>
      <c r="N43" s="518"/>
      <c r="P43" s="78"/>
      <c r="Q43" s="78"/>
      <c r="R43" s="78"/>
    </row>
    <row r="44" spans="1:18" s="77" customFormat="1" ht="25.5">
      <c r="A44" s="606"/>
      <c r="B44" s="461" t="s">
        <v>584</v>
      </c>
      <c r="C44" s="451" t="s">
        <v>434</v>
      </c>
      <c r="D44" s="459">
        <f>'Xa hoi'!D109</f>
        <v>23</v>
      </c>
      <c r="E44" s="459">
        <f>'Xa hoi'!E109</f>
        <v>23</v>
      </c>
      <c r="F44" s="459">
        <f>'Xa hoi'!F109</f>
        <v>17</v>
      </c>
      <c r="G44" s="459">
        <f>'Xa hoi'!G109</f>
        <v>17</v>
      </c>
      <c r="H44" s="460"/>
      <c r="I44" s="460"/>
      <c r="J44" s="460"/>
      <c r="K44" s="460"/>
      <c r="L44" s="449">
        <f t="shared" si="2"/>
        <v>100</v>
      </c>
      <c r="M44" s="449">
        <f t="shared" si="2"/>
        <v>73.91304347826086</v>
      </c>
      <c r="N44" s="518"/>
      <c r="P44" s="78"/>
      <c r="Q44" s="78"/>
      <c r="R44" s="78"/>
    </row>
    <row r="45" spans="1:18" s="79" customFormat="1" ht="12.75">
      <c r="A45" s="606"/>
      <c r="B45" s="462" t="s">
        <v>449</v>
      </c>
      <c r="C45" s="456" t="s">
        <v>57</v>
      </c>
      <c r="D45" s="463">
        <f>'Xa hoi'!D121</f>
        <v>90.16</v>
      </c>
      <c r="E45" s="463">
        <f>'Xa hoi'!E121</f>
        <v>90.7</v>
      </c>
      <c r="F45" s="463">
        <f>'Xa hoi'!F121</f>
        <v>92.2</v>
      </c>
      <c r="G45" s="463">
        <f>'Xa hoi'!G121</f>
        <v>92.2</v>
      </c>
      <c r="H45" s="464"/>
      <c r="I45" s="464"/>
      <c r="J45" s="464"/>
      <c r="K45" s="464"/>
      <c r="L45" s="449">
        <f t="shared" si="2"/>
        <v>100.59893522626442</v>
      </c>
      <c r="M45" s="449">
        <f t="shared" si="2"/>
        <v>101.65380374862183</v>
      </c>
      <c r="N45" s="519"/>
      <c r="P45" s="80"/>
      <c r="Q45" s="80"/>
      <c r="R45" s="80"/>
    </row>
    <row r="46" spans="1:18" s="79" customFormat="1" ht="12.75">
      <c r="A46" s="606"/>
      <c r="B46" s="462" t="s">
        <v>442</v>
      </c>
      <c r="C46" s="456" t="s">
        <v>57</v>
      </c>
      <c r="D46" s="463">
        <f>'Xa hoi'!D122</f>
        <v>87.11</v>
      </c>
      <c r="E46" s="463">
        <f>'Xa hoi'!E122</f>
        <v>88.9</v>
      </c>
      <c r="F46" s="463">
        <f>'Xa hoi'!F122</f>
        <v>88.9</v>
      </c>
      <c r="G46" s="463">
        <f>'Xa hoi'!G122</f>
        <v>88.9</v>
      </c>
      <c r="H46" s="465"/>
      <c r="I46" s="465"/>
      <c r="J46" s="465"/>
      <c r="K46" s="465"/>
      <c r="L46" s="449">
        <f t="shared" si="2"/>
        <v>102.05487314889221</v>
      </c>
      <c r="M46" s="449">
        <f t="shared" si="2"/>
        <v>100</v>
      </c>
      <c r="N46" s="519"/>
      <c r="P46" s="80"/>
      <c r="Q46" s="80"/>
      <c r="R46" s="80"/>
    </row>
    <row r="47" spans="1:14" s="79" customFormat="1" ht="12.75">
      <c r="A47" s="606"/>
      <c r="B47" s="462" t="s">
        <v>443</v>
      </c>
      <c r="C47" s="456" t="s">
        <v>57</v>
      </c>
      <c r="D47" s="463">
        <f>'Xa hoi'!D123</f>
        <v>84.47</v>
      </c>
      <c r="E47" s="463">
        <f>'Xa hoi'!E123</f>
        <v>88.9</v>
      </c>
      <c r="F47" s="463">
        <f>'Xa hoi'!F123</f>
        <v>88.9</v>
      </c>
      <c r="G47" s="463">
        <f>'Xa hoi'!G123</f>
        <v>88.9</v>
      </c>
      <c r="H47" s="465"/>
      <c r="I47" s="465"/>
      <c r="J47" s="465"/>
      <c r="K47" s="465"/>
      <c r="L47" s="449">
        <f t="shared" si="2"/>
        <v>105.24446549070676</v>
      </c>
      <c r="M47" s="449">
        <f t="shared" si="2"/>
        <v>100</v>
      </c>
      <c r="N47" s="520"/>
    </row>
    <row r="48" spans="1:14" s="79" customFormat="1" ht="12.75">
      <c r="A48" s="606"/>
      <c r="B48" s="462" t="s">
        <v>420</v>
      </c>
      <c r="C48" s="456" t="s">
        <v>57</v>
      </c>
      <c r="D48" s="463">
        <f>'Xa hoi'!D124</f>
        <v>97.08</v>
      </c>
      <c r="E48" s="463">
        <f>'Xa hoi'!E124</f>
        <v>97.8</v>
      </c>
      <c r="F48" s="463">
        <f>'Xa hoi'!F124</f>
        <v>97.8</v>
      </c>
      <c r="G48" s="463">
        <f>'Xa hoi'!G124</f>
        <v>97.8</v>
      </c>
      <c r="H48" s="465"/>
      <c r="I48" s="465"/>
      <c r="J48" s="465"/>
      <c r="K48" s="465"/>
      <c r="L48" s="449">
        <f t="shared" si="2"/>
        <v>100.74165636588381</v>
      </c>
      <c r="M48" s="449">
        <f t="shared" si="2"/>
        <v>100</v>
      </c>
      <c r="N48" s="520"/>
    </row>
    <row r="49" spans="1:14" s="79" customFormat="1" ht="15" customHeight="1">
      <c r="A49" s="606"/>
      <c r="B49" s="462" t="s">
        <v>520</v>
      </c>
      <c r="C49" s="451" t="s">
        <v>436</v>
      </c>
      <c r="D49" s="459">
        <f>'Xa hoi'!D116</f>
        <v>43</v>
      </c>
      <c r="E49" s="459">
        <f>'Xa hoi'!E116</f>
        <v>50</v>
      </c>
      <c r="F49" s="459">
        <f>'Xa hoi'!F116</f>
        <v>49</v>
      </c>
      <c r="G49" s="459">
        <f>'Xa hoi'!G116</f>
        <v>51</v>
      </c>
      <c r="H49" s="458"/>
      <c r="I49" s="458"/>
      <c r="J49" s="458"/>
      <c r="K49" s="458"/>
      <c r="L49" s="449">
        <f t="shared" si="2"/>
        <v>116.27906976744187</v>
      </c>
      <c r="M49" s="449">
        <f t="shared" si="2"/>
        <v>98</v>
      </c>
      <c r="N49" s="614"/>
    </row>
    <row r="50" spans="1:14" s="79" customFormat="1" ht="12.75">
      <c r="A50" s="606"/>
      <c r="B50" s="462" t="s">
        <v>444</v>
      </c>
      <c r="C50" s="456" t="s">
        <v>57</v>
      </c>
      <c r="D50" s="463">
        <f>'Xa hoi'!D115</f>
        <v>0.7049180327868853</v>
      </c>
      <c r="E50" s="463">
        <f>'Xa hoi'!E115</f>
        <v>0.8333333333333334</v>
      </c>
      <c r="F50" s="463">
        <f>'Xa hoi'!F115</f>
        <v>0.8166666666666667</v>
      </c>
      <c r="G50" s="463">
        <f>'Xa hoi'!G115</f>
        <v>0.85</v>
      </c>
      <c r="H50" s="466"/>
      <c r="I50" s="466"/>
      <c r="J50" s="466"/>
      <c r="K50" s="466"/>
      <c r="L50" s="449">
        <f>E50/D50*100</f>
        <v>118.2170542635659</v>
      </c>
      <c r="M50" s="449">
        <f>F50/E50*100</f>
        <v>98</v>
      </c>
      <c r="N50" s="582"/>
    </row>
    <row r="51" spans="1:17" s="73" customFormat="1" ht="25.5">
      <c r="A51" s="53">
        <v>3</v>
      </c>
      <c r="B51" s="47" t="s">
        <v>585</v>
      </c>
      <c r="C51" s="54" t="s">
        <v>434</v>
      </c>
      <c r="D51" s="55">
        <v>16</v>
      </c>
      <c r="E51" s="55">
        <v>17</v>
      </c>
      <c r="F51" s="55">
        <v>17</v>
      </c>
      <c r="G51" s="55">
        <v>17</v>
      </c>
      <c r="H51" s="55"/>
      <c r="I51" s="55"/>
      <c r="J51" s="55"/>
      <c r="K51" s="55"/>
      <c r="L51" s="60">
        <f t="shared" si="0"/>
        <v>106.25</v>
      </c>
      <c r="M51" s="60">
        <f t="shared" si="1"/>
        <v>100</v>
      </c>
      <c r="N51" s="512"/>
      <c r="Q51" s="73">
        <f>50/61</f>
        <v>0.819672131147541</v>
      </c>
    </row>
    <row r="52" spans="1:14" s="40" customFormat="1" ht="18.75" customHeight="1">
      <c r="A52" s="53">
        <v>4</v>
      </c>
      <c r="B52" s="49" t="s">
        <v>435</v>
      </c>
      <c r="C52" s="46"/>
      <c r="D52" s="521"/>
      <c r="E52" s="521"/>
      <c r="F52" s="55"/>
      <c r="G52" s="55"/>
      <c r="H52" s="55"/>
      <c r="I52" s="55"/>
      <c r="J52" s="55"/>
      <c r="K52" s="55"/>
      <c r="L52" s="60"/>
      <c r="M52" s="60"/>
      <c r="N52" s="506"/>
    </row>
    <row r="53" spans="1:14" s="77" customFormat="1" ht="25.5">
      <c r="A53" s="606"/>
      <c r="B53" s="467" t="s">
        <v>586</v>
      </c>
      <c r="C53" s="54" t="s">
        <v>434</v>
      </c>
      <c r="D53" s="468">
        <f>'Xa hoi'!D70</f>
        <v>21</v>
      </c>
      <c r="E53" s="468">
        <f>'Xa hoi'!E70</f>
        <v>17</v>
      </c>
      <c r="F53" s="468">
        <f>'Xa hoi'!F70</f>
        <v>17</v>
      </c>
      <c r="G53" s="468">
        <f>'Xa hoi'!G70</f>
        <v>17</v>
      </c>
      <c r="H53" s="468"/>
      <c r="I53" s="468"/>
      <c r="J53" s="468"/>
      <c r="K53" s="468"/>
      <c r="L53" s="60">
        <f t="shared" si="0"/>
        <v>80.95238095238095</v>
      </c>
      <c r="M53" s="60">
        <f t="shared" si="1"/>
        <v>100</v>
      </c>
      <c r="N53" s="512"/>
    </row>
    <row r="54" spans="1:14" s="77" customFormat="1" ht="25.5">
      <c r="A54" s="606"/>
      <c r="B54" s="467" t="s">
        <v>587</v>
      </c>
      <c r="C54" s="440" t="s">
        <v>57</v>
      </c>
      <c r="D54" s="471">
        <f>'Xa hoi'!D71</f>
        <v>91.3</v>
      </c>
      <c r="E54" s="471">
        <f>'Xa hoi'!E71</f>
        <v>100</v>
      </c>
      <c r="F54" s="471">
        <f>'Xa hoi'!F71</f>
        <v>100</v>
      </c>
      <c r="G54" s="471">
        <f>'Xa hoi'!G71</f>
        <v>100</v>
      </c>
      <c r="H54" s="469"/>
      <c r="I54" s="469"/>
      <c r="J54" s="469"/>
      <c r="K54" s="469"/>
      <c r="L54" s="60">
        <f t="shared" si="0"/>
        <v>109.5290251916758</v>
      </c>
      <c r="M54" s="60">
        <f t="shared" si="1"/>
        <v>100</v>
      </c>
      <c r="N54" s="506"/>
    </row>
    <row r="55" spans="1:14" s="77" customFormat="1" ht="25.5">
      <c r="A55" s="606"/>
      <c r="B55" s="470" t="s">
        <v>588</v>
      </c>
      <c r="C55" s="440" t="s">
        <v>57</v>
      </c>
      <c r="D55" s="522">
        <f>'Xa hoi'!D69</f>
        <v>17</v>
      </c>
      <c r="E55" s="522">
        <f>'Xa hoi'!E69</f>
        <v>15.5</v>
      </c>
      <c r="F55" s="522">
        <f>'Xa hoi'!F69</f>
        <v>15.5</v>
      </c>
      <c r="G55" s="522">
        <f>'Xa hoi'!G69</f>
        <v>14.5</v>
      </c>
      <c r="H55" s="471"/>
      <c r="I55" s="471"/>
      <c r="J55" s="471"/>
      <c r="K55" s="471"/>
      <c r="L55" s="60">
        <f t="shared" si="0"/>
        <v>91.17647058823529</v>
      </c>
      <c r="M55" s="60">
        <f t="shared" si="1"/>
        <v>100</v>
      </c>
      <c r="N55" s="512"/>
    </row>
    <row r="56" spans="1:14" s="81" customFormat="1" ht="12.75">
      <c r="A56" s="606"/>
      <c r="B56" s="428" t="s">
        <v>529</v>
      </c>
      <c r="C56" s="440" t="s">
        <v>57</v>
      </c>
      <c r="D56" s="522">
        <f>'[2]Xa hoi'!D72</f>
        <v>97</v>
      </c>
      <c r="E56" s="522">
        <f>'Xa hoi'!E72</f>
        <v>99.86</v>
      </c>
      <c r="F56" s="522">
        <f>'Xa hoi'!F72</f>
        <v>99.9</v>
      </c>
      <c r="G56" s="522">
        <f>'Xa hoi'!G72</f>
        <v>99.9</v>
      </c>
      <c r="H56" s="469"/>
      <c r="I56" s="469"/>
      <c r="J56" s="469"/>
      <c r="K56" s="469"/>
      <c r="L56" s="60">
        <f t="shared" si="0"/>
        <v>102.94845360824742</v>
      </c>
      <c r="M56" s="60">
        <f t="shared" si="1"/>
        <v>100.04005607850992</v>
      </c>
      <c r="N56" s="506"/>
    </row>
    <row r="57" spans="1:14" s="40" customFormat="1" ht="12.75">
      <c r="A57" s="53">
        <v>5</v>
      </c>
      <c r="B57" s="49" t="s">
        <v>441</v>
      </c>
      <c r="C57" s="46"/>
      <c r="D57" s="521"/>
      <c r="E57" s="521"/>
      <c r="F57" s="55"/>
      <c r="G57" s="55"/>
      <c r="H57" s="55"/>
      <c r="I57" s="55"/>
      <c r="J57" s="55"/>
      <c r="K57" s="55"/>
      <c r="L57" s="60"/>
      <c r="M57" s="60"/>
      <c r="N57" s="506"/>
    </row>
    <row r="58" spans="1:14" s="77" customFormat="1" ht="25.5">
      <c r="A58" s="606"/>
      <c r="B58" s="470" t="s">
        <v>589</v>
      </c>
      <c r="C58" s="54" t="s">
        <v>13</v>
      </c>
      <c r="D58" s="468">
        <f>'[2]Xa hoi'!D27</f>
        <v>2800</v>
      </c>
      <c r="E58" s="468">
        <f>'Xa hoi'!E27</f>
        <v>2200</v>
      </c>
      <c r="F58" s="468">
        <f>'Xa hoi'!F27</f>
        <v>2200</v>
      </c>
      <c r="G58" s="468">
        <f>'Xa hoi'!G27</f>
        <v>2200</v>
      </c>
      <c r="H58" s="468"/>
      <c r="I58" s="468"/>
      <c r="J58" s="468"/>
      <c r="K58" s="468"/>
      <c r="L58" s="472">
        <f t="shared" si="0"/>
        <v>78.57142857142857</v>
      </c>
      <c r="M58" s="472">
        <f t="shared" si="1"/>
        <v>100</v>
      </c>
      <c r="N58" s="512"/>
    </row>
    <row r="59" spans="1:14" s="77" customFormat="1" ht="12.75">
      <c r="A59" s="606"/>
      <c r="B59" s="431" t="s">
        <v>445</v>
      </c>
      <c r="C59" s="473" t="s">
        <v>13</v>
      </c>
      <c r="D59" s="523">
        <f>'Xa hoi'!D29</f>
        <v>150</v>
      </c>
      <c r="E59" s="523">
        <f>'Xa hoi'!E29</f>
        <v>180</v>
      </c>
      <c r="F59" s="523">
        <f>'Xa hoi'!F29</f>
        <v>180</v>
      </c>
      <c r="G59" s="523">
        <f>'Xa hoi'!G29</f>
        <v>200</v>
      </c>
      <c r="H59" s="468"/>
      <c r="I59" s="468"/>
      <c r="J59" s="468"/>
      <c r="K59" s="468"/>
      <c r="L59" s="472">
        <f t="shared" si="0"/>
        <v>120</v>
      </c>
      <c r="M59" s="472">
        <f t="shared" si="1"/>
        <v>100</v>
      </c>
      <c r="N59" s="512"/>
    </row>
    <row r="60" spans="1:14" s="73" customFormat="1" ht="12.75">
      <c r="A60" s="53">
        <v>6</v>
      </c>
      <c r="B60" s="49" t="s">
        <v>439</v>
      </c>
      <c r="C60" s="46"/>
      <c r="D60" s="521"/>
      <c r="E60" s="521"/>
      <c r="F60" s="55"/>
      <c r="G60" s="55"/>
      <c r="H60" s="55"/>
      <c r="I60" s="55"/>
      <c r="J60" s="55"/>
      <c r="K60" s="55"/>
      <c r="L60" s="60"/>
      <c r="M60" s="60"/>
      <c r="N60" s="507"/>
    </row>
    <row r="61" spans="1:14" s="73" customFormat="1" ht="12.75">
      <c r="A61" s="606"/>
      <c r="B61" s="428" t="s">
        <v>446</v>
      </c>
      <c r="C61" s="54" t="s">
        <v>421</v>
      </c>
      <c r="D61" s="524">
        <f>'Xa hoi'!D38</f>
        <v>680</v>
      </c>
      <c r="E61" s="524">
        <f>'Xa hoi'!E38</f>
        <v>862</v>
      </c>
      <c r="F61" s="524">
        <f>'Xa hoi'!F38</f>
        <v>1443</v>
      </c>
      <c r="G61" s="524">
        <f>'Xa hoi'!G38</f>
        <v>1000</v>
      </c>
      <c r="H61" s="52"/>
      <c r="I61" s="52"/>
      <c r="J61" s="52"/>
      <c r="K61" s="52"/>
      <c r="L61" s="43">
        <f>D61/F61*100</f>
        <v>47.124047124047124</v>
      </c>
      <c r="M61" s="43">
        <f>F61/E61*100</f>
        <v>167.40139211136892</v>
      </c>
      <c r="N61" s="512"/>
    </row>
    <row r="62" spans="1:14" s="73" customFormat="1" ht="12.75">
      <c r="A62" s="606"/>
      <c r="B62" s="428" t="s">
        <v>447</v>
      </c>
      <c r="C62" s="440" t="s">
        <v>57</v>
      </c>
      <c r="D62" s="56">
        <f>'Xa hoi'!D39</f>
        <v>28.29</v>
      </c>
      <c r="E62" s="56">
        <f>'Xa hoi'!E39</f>
        <v>23.08</v>
      </c>
      <c r="F62" s="56">
        <f>'Xa hoi'!F39</f>
        <v>21.08</v>
      </c>
      <c r="G62" s="56">
        <f>'Xa hoi'!G39</f>
        <v>18.08</v>
      </c>
      <c r="H62" s="56"/>
      <c r="I62" s="56"/>
      <c r="J62" s="56"/>
      <c r="K62" s="56"/>
      <c r="L62" s="43">
        <f>D62/F62*100</f>
        <v>134.20303605313094</v>
      </c>
      <c r="M62" s="43">
        <f>E62/F62*100</f>
        <v>109.48766603415561</v>
      </c>
      <c r="N62" s="506"/>
    </row>
    <row r="63" spans="1:14" s="73" customFormat="1" ht="12.75">
      <c r="A63" s="53">
        <v>7</v>
      </c>
      <c r="B63" s="49" t="s">
        <v>438</v>
      </c>
      <c r="C63" s="46"/>
      <c r="D63" s="521"/>
      <c r="E63" s="521"/>
      <c r="F63" s="468"/>
      <c r="G63" s="468"/>
      <c r="H63" s="468"/>
      <c r="I63" s="468"/>
      <c r="J63" s="468"/>
      <c r="K63" s="468"/>
      <c r="L63" s="60"/>
      <c r="M63" s="60"/>
      <c r="N63" s="506"/>
    </row>
    <row r="64" spans="1:14" s="40" customFormat="1" ht="25.5">
      <c r="A64" s="613"/>
      <c r="B64" s="470" t="s">
        <v>632</v>
      </c>
      <c r="C64" s="440" t="s">
        <v>57</v>
      </c>
      <c r="D64" s="522">
        <f>'Xa hoi'!D83</f>
        <v>65.1</v>
      </c>
      <c r="E64" s="522">
        <f>'Xa hoi'!E83</f>
        <v>66</v>
      </c>
      <c r="F64" s="522">
        <v>79.2</v>
      </c>
      <c r="G64" s="522">
        <v>70</v>
      </c>
      <c r="H64" s="474"/>
      <c r="I64" s="474"/>
      <c r="J64" s="474"/>
      <c r="K64" s="474"/>
      <c r="L64" s="60">
        <f t="shared" si="0"/>
        <v>101.38248847926268</v>
      </c>
      <c r="M64" s="60">
        <f t="shared" si="1"/>
        <v>120</v>
      </c>
      <c r="N64" s="507"/>
    </row>
    <row r="65" spans="1:14" s="40" customFormat="1" ht="25.5">
      <c r="A65" s="613"/>
      <c r="B65" s="470" t="s">
        <v>633</v>
      </c>
      <c r="C65" s="440" t="s">
        <v>57</v>
      </c>
      <c r="D65" s="522">
        <f>'Xa hoi'!D84</f>
        <v>88.6</v>
      </c>
      <c r="E65" s="522">
        <f>'Xa hoi'!E84</f>
        <v>88</v>
      </c>
      <c r="F65" s="522">
        <v>87.4</v>
      </c>
      <c r="G65" s="522">
        <v>90</v>
      </c>
      <c r="H65" s="474"/>
      <c r="I65" s="474"/>
      <c r="J65" s="474"/>
      <c r="K65" s="474"/>
      <c r="L65" s="60">
        <f t="shared" si="0"/>
        <v>99.32279909706547</v>
      </c>
      <c r="M65" s="60">
        <f t="shared" si="1"/>
        <v>99.31818181818183</v>
      </c>
      <c r="N65" s="507"/>
    </row>
    <row r="66" spans="1:14" s="40" customFormat="1" ht="25.5">
      <c r="A66" s="613"/>
      <c r="B66" s="470" t="s">
        <v>634</v>
      </c>
      <c r="C66" s="440" t="s">
        <v>57</v>
      </c>
      <c r="D66" s="522">
        <v>90</v>
      </c>
      <c r="E66" s="468">
        <v>90</v>
      </c>
      <c r="F66" s="474">
        <v>91.5</v>
      </c>
      <c r="G66" s="468">
        <v>90</v>
      </c>
      <c r="H66" s="468"/>
      <c r="I66" s="468"/>
      <c r="J66" s="468"/>
      <c r="K66" s="468"/>
      <c r="L66" s="60">
        <f t="shared" si="0"/>
        <v>100</v>
      </c>
      <c r="M66" s="60">
        <f t="shared" si="1"/>
        <v>101.66666666666666</v>
      </c>
      <c r="N66" s="507"/>
    </row>
    <row r="67" spans="1:14" s="82" customFormat="1" ht="38.25">
      <c r="A67" s="613"/>
      <c r="B67" s="467" t="s">
        <v>635</v>
      </c>
      <c r="C67" s="475" t="s">
        <v>57</v>
      </c>
      <c r="D67" s="525">
        <f>'Xa hoi'!D85</f>
        <v>100</v>
      </c>
      <c r="E67" s="525">
        <f>'Xa hoi'!E85</f>
        <v>100</v>
      </c>
      <c r="F67" s="525">
        <f>'Xa hoi'!F85</f>
        <v>100</v>
      </c>
      <c r="G67" s="525">
        <f>'Xa hoi'!G85</f>
        <v>100</v>
      </c>
      <c r="H67" s="468"/>
      <c r="I67" s="468"/>
      <c r="J67" s="468"/>
      <c r="K67" s="468"/>
      <c r="L67" s="60">
        <f t="shared" si="0"/>
        <v>100</v>
      </c>
      <c r="M67" s="60">
        <f t="shared" si="1"/>
        <v>100</v>
      </c>
      <c r="N67" s="512"/>
    </row>
    <row r="68" spans="1:14" s="75" customFormat="1" ht="12.75">
      <c r="A68" s="53">
        <v>8</v>
      </c>
      <c r="B68" s="49" t="s">
        <v>437</v>
      </c>
      <c r="C68" s="46"/>
      <c r="D68" s="521"/>
      <c r="E68" s="521"/>
      <c r="F68" s="468"/>
      <c r="G68" s="468"/>
      <c r="H68" s="468"/>
      <c r="I68" s="468"/>
      <c r="J68" s="468"/>
      <c r="K68" s="468"/>
      <c r="L68" s="60"/>
      <c r="M68" s="60"/>
      <c r="N68" s="506"/>
    </row>
    <row r="69" spans="1:14" s="76" customFormat="1" ht="25.5">
      <c r="A69" s="606"/>
      <c r="B69" s="476" t="s">
        <v>411</v>
      </c>
      <c r="C69" s="440" t="s">
        <v>57</v>
      </c>
      <c r="D69" s="522">
        <f>'moi truong'!D8</f>
        <v>99.4</v>
      </c>
      <c r="E69" s="522">
        <f>'moi truong'!E8</f>
        <v>99.7</v>
      </c>
      <c r="F69" s="522">
        <f>'moi truong'!F8</f>
        <v>99.7</v>
      </c>
      <c r="G69" s="522">
        <f>'moi truong'!G8</f>
        <v>99.7</v>
      </c>
      <c r="H69" s="469"/>
      <c r="I69" s="469"/>
      <c r="J69" s="469"/>
      <c r="K69" s="469"/>
      <c r="L69" s="60">
        <f t="shared" si="0"/>
        <v>100.30181086519114</v>
      </c>
      <c r="M69" s="60">
        <f t="shared" si="1"/>
        <v>100</v>
      </c>
      <c r="N69" s="506"/>
    </row>
    <row r="70" spans="1:14" s="76" customFormat="1" ht="25.5">
      <c r="A70" s="606"/>
      <c r="B70" s="467" t="s">
        <v>413</v>
      </c>
      <c r="C70" s="440" t="s">
        <v>57</v>
      </c>
      <c r="D70" s="522">
        <f>'moi truong'!D10</f>
        <v>87.5</v>
      </c>
      <c r="E70" s="522">
        <f>'moi truong'!E10</f>
        <v>98</v>
      </c>
      <c r="F70" s="522">
        <f>'moi truong'!F10</f>
        <v>88.5</v>
      </c>
      <c r="G70" s="522">
        <f>'moi truong'!G10</f>
        <v>88.5</v>
      </c>
      <c r="H70" s="469"/>
      <c r="I70" s="469"/>
      <c r="J70" s="469"/>
      <c r="K70" s="469"/>
      <c r="L70" s="60">
        <f t="shared" si="0"/>
        <v>112.00000000000001</v>
      </c>
      <c r="M70" s="60">
        <f t="shared" si="1"/>
        <v>90.3061224489796</v>
      </c>
      <c r="N70" s="506"/>
    </row>
    <row r="71" spans="1:14" s="76" customFormat="1" ht="12.75">
      <c r="A71" s="606"/>
      <c r="B71" s="476" t="s">
        <v>155</v>
      </c>
      <c r="C71" s="440" t="s">
        <v>57</v>
      </c>
      <c r="D71" s="522">
        <f>(D72+D73)/2</f>
        <v>82</v>
      </c>
      <c r="E71" s="522">
        <f aca="true" t="shared" si="3" ref="E71:K71">(E72+E73)/2</f>
        <v>83.5</v>
      </c>
      <c r="F71" s="522">
        <f t="shared" si="3"/>
        <v>83.5</v>
      </c>
      <c r="G71" s="522">
        <f t="shared" si="3"/>
        <v>83.5</v>
      </c>
      <c r="H71" s="522">
        <f t="shared" si="3"/>
        <v>0</v>
      </c>
      <c r="I71" s="522">
        <f t="shared" si="3"/>
        <v>0</v>
      </c>
      <c r="J71" s="522">
        <f t="shared" si="3"/>
        <v>0</v>
      </c>
      <c r="K71" s="522">
        <f t="shared" si="3"/>
        <v>0</v>
      </c>
      <c r="L71" s="60"/>
      <c r="M71" s="60"/>
      <c r="N71" s="506"/>
    </row>
    <row r="72" spans="1:14" s="76" customFormat="1" ht="12.75">
      <c r="A72" s="606"/>
      <c r="B72" s="477" t="s">
        <v>202</v>
      </c>
      <c r="C72" s="440" t="s">
        <v>57</v>
      </c>
      <c r="D72" s="522">
        <f>'moi truong'!D12</f>
        <v>94</v>
      </c>
      <c r="E72" s="522">
        <f>'moi truong'!E12</f>
        <v>95</v>
      </c>
      <c r="F72" s="522">
        <f>'moi truong'!F12</f>
        <v>95</v>
      </c>
      <c r="G72" s="522">
        <f>'moi truong'!G12</f>
        <v>95</v>
      </c>
      <c r="H72" s="469"/>
      <c r="I72" s="469"/>
      <c r="J72" s="469"/>
      <c r="K72" s="469"/>
      <c r="L72" s="60">
        <f t="shared" si="0"/>
        <v>101.06382978723406</v>
      </c>
      <c r="M72" s="60">
        <f t="shared" si="1"/>
        <v>100</v>
      </c>
      <c r="N72" s="506"/>
    </row>
    <row r="73" spans="1:14" s="76" customFormat="1" ht="12.75">
      <c r="A73" s="606"/>
      <c r="B73" s="477" t="s">
        <v>156</v>
      </c>
      <c r="C73" s="440" t="s">
        <v>57</v>
      </c>
      <c r="D73" s="522">
        <f>'moi truong'!D13</f>
        <v>70</v>
      </c>
      <c r="E73" s="522">
        <f>'moi truong'!E13</f>
        <v>72</v>
      </c>
      <c r="F73" s="522">
        <f>'moi truong'!F13</f>
        <v>72</v>
      </c>
      <c r="G73" s="522">
        <f>'moi truong'!G13</f>
        <v>72</v>
      </c>
      <c r="H73" s="469"/>
      <c r="I73" s="469"/>
      <c r="J73" s="469"/>
      <c r="K73" s="469"/>
      <c r="L73" s="60">
        <f t="shared" si="0"/>
        <v>102.85714285714285</v>
      </c>
      <c r="M73" s="60">
        <f>F73/E73*100</f>
        <v>100</v>
      </c>
      <c r="N73" s="506"/>
    </row>
    <row r="74" spans="1:14" s="76" customFormat="1" ht="25.5">
      <c r="A74" s="606"/>
      <c r="B74" s="476" t="s">
        <v>517</v>
      </c>
      <c r="C74" s="440" t="s">
        <v>57</v>
      </c>
      <c r="D74" s="522">
        <f>'moi truong'!D15</f>
        <v>85</v>
      </c>
      <c r="E74" s="522">
        <v>92</v>
      </c>
      <c r="F74" s="469">
        <v>92</v>
      </c>
      <c r="G74" s="469">
        <v>92</v>
      </c>
      <c r="H74" s="469"/>
      <c r="I74" s="469"/>
      <c r="J74" s="469"/>
      <c r="K74" s="469"/>
      <c r="L74" s="60">
        <f t="shared" si="0"/>
        <v>108.23529411764706</v>
      </c>
      <c r="M74" s="60">
        <f t="shared" si="1"/>
        <v>100</v>
      </c>
      <c r="N74" s="506"/>
    </row>
    <row r="75" spans="1:14" s="76" customFormat="1" ht="12.75">
      <c r="A75" s="606"/>
      <c r="B75" s="477" t="s">
        <v>202</v>
      </c>
      <c r="C75" s="440" t="s">
        <v>57</v>
      </c>
      <c r="D75" s="522">
        <f>'moi truong'!D15</f>
        <v>85</v>
      </c>
      <c r="E75" s="522">
        <f>'moi truong'!E15</f>
        <v>88</v>
      </c>
      <c r="F75" s="522">
        <f>'moi truong'!F15</f>
        <v>88</v>
      </c>
      <c r="G75" s="522">
        <f>'moi truong'!G15</f>
        <v>90</v>
      </c>
      <c r="H75" s="469"/>
      <c r="I75" s="469"/>
      <c r="J75" s="469"/>
      <c r="K75" s="469"/>
      <c r="L75" s="60">
        <f aca="true" t="shared" si="4" ref="L75:L83">E75/D75*100</f>
        <v>103.5294117647059</v>
      </c>
      <c r="M75" s="60">
        <f aca="true" t="shared" si="5" ref="M75:M83">F75/E75*100</f>
        <v>100</v>
      </c>
      <c r="N75" s="506"/>
    </row>
    <row r="76" spans="1:14" s="76" customFormat="1" ht="12.75">
      <c r="A76" s="606"/>
      <c r="B76" s="477" t="s">
        <v>156</v>
      </c>
      <c r="C76" s="440" t="s">
        <v>57</v>
      </c>
      <c r="D76" s="522">
        <f>'moi truong'!D16</f>
        <v>85.7</v>
      </c>
      <c r="E76" s="522">
        <f>'moi truong'!E16</f>
        <v>87</v>
      </c>
      <c r="F76" s="522">
        <f>'moi truong'!F16</f>
        <v>87</v>
      </c>
      <c r="G76" s="522">
        <f>'moi truong'!G16</f>
        <v>87</v>
      </c>
      <c r="H76" s="469"/>
      <c r="I76" s="469"/>
      <c r="J76" s="469"/>
      <c r="K76" s="469"/>
      <c r="L76" s="60">
        <f t="shared" si="4"/>
        <v>101.5169194865811</v>
      </c>
      <c r="M76" s="60">
        <f t="shared" si="5"/>
        <v>100</v>
      </c>
      <c r="N76" s="506"/>
    </row>
    <row r="77" spans="1:14" s="40" customFormat="1" ht="18.75" customHeight="1">
      <c r="A77" s="53">
        <v>9</v>
      </c>
      <c r="B77" s="49" t="s">
        <v>440</v>
      </c>
      <c r="C77" s="46"/>
      <c r="D77" s="521"/>
      <c r="E77" s="521"/>
      <c r="F77" s="468"/>
      <c r="G77" s="468"/>
      <c r="H77" s="468"/>
      <c r="I77" s="468"/>
      <c r="J77" s="468"/>
      <c r="K77" s="468"/>
      <c r="L77" s="60"/>
      <c r="M77" s="60"/>
      <c r="N77" s="506"/>
    </row>
    <row r="78" spans="1:14" s="76" customFormat="1" ht="25.5">
      <c r="A78" s="606"/>
      <c r="B78" s="470" t="s">
        <v>518</v>
      </c>
      <c r="C78" s="440" t="s">
        <v>164</v>
      </c>
      <c r="D78" s="526">
        <v>1</v>
      </c>
      <c r="E78" s="526">
        <v>1</v>
      </c>
      <c r="F78" s="478">
        <v>1</v>
      </c>
      <c r="G78" s="478">
        <v>1</v>
      </c>
      <c r="H78" s="478"/>
      <c r="I78" s="478"/>
      <c r="J78" s="468"/>
      <c r="K78" s="468"/>
      <c r="L78" s="60">
        <f t="shared" si="4"/>
        <v>100</v>
      </c>
      <c r="M78" s="60">
        <f t="shared" si="5"/>
        <v>100</v>
      </c>
      <c r="N78" s="507"/>
    </row>
    <row r="79" spans="1:14" s="83" customFormat="1" ht="38.25">
      <c r="A79" s="606"/>
      <c r="B79" s="42" t="s">
        <v>590</v>
      </c>
      <c r="C79" s="440" t="s">
        <v>164</v>
      </c>
      <c r="D79" s="526">
        <v>1</v>
      </c>
      <c r="E79" s="526" t="s">
        <v>422</v>
      </c>
      <c r="F79" s="479" t="s">
        <v>422</v>
      </c>
      <c r="G79" s="479" t="s">
        <v>422</v>
      </c>
      <c r="H79" s="479"/>
      <c r="I79" s="479"/>
      <c r="J79" s="480"/>
      <c r="K79" s="480"/>
      <c r="L79" s="60">
        <f t="shared" si="4"/>
        <v>100</v>
      </c>
      <c r="M79" s="60">
        <f t="shared" si="5"/>
        <v>100</v>
      </c>
      <c r="N79" s="507"/>
    </row>
    <row r="80" spans="1:14" s="83" customFormat="1" ht="25.5">
      <c r="A80" s="606"/>
      <c r="B80" s="481" t="s">
        <v>519</v>
      </c>
      <c r="C80" s="440" t="s">
        <v>434</v>
      </c>
      <c r="D80" s="526">
        <v>1</v>
      </c>
      <c r="E80" s="526">
        <v>1</v>
      </c>
      <c r="F80" s="445">
        <v>1</v>
      </c>
      <c r="G80" s="445">
        <v>1</v>
      </c>
      <c r="H80" s="445"/>
      <c r="I80" s="445"/>
      <c r="J80" s="482"/>
      <c r="K80" s="482"/>
      <c r="L80" s="60">
        <f t="shared" si="4"/>
        <v>100</v>
      </c>
      <c r="M80" s="60">
        <f t="shared" si="5"/>
        <v>100</v>
      </c>
      <c r="N80" s="507"/>
    </row>
    <row r="81" spans="1:16" s="83" customFormat="1" ht="12.75">
      <c r="A81" s="612">
        <v>10</v>
      </c>
      <c r="B81" s="467" t="s">
        <v>424</v>
      </c>
      <c r="C81" s="440" t="s">
        <v>553</v>
      </c>
      <c r="D81" s="680">
        <v>18.877</v>
      </c>
      <c r="E81" s="513">
        <v>15.11</v>
      </c>
      <c r="F81" s="437">
        <v>19.5</v>
      </c>
      <c r="G81" s="437">
        <v>19.5</v>
      </c>
      <c r="H81" s="437"/>
      <c r="I81" s="437"/>
      <c r="J81" s="437"/>
      <c r="K81" s="437"/>
      <c r="L81" s="60">
        <f t="shared" si="4"/>
        <v>80.04449859617525</v>
      </c>
      <c r="M81" s="60">
        <f t="shared" si="5"/>
        <v>129.05360688285901</v>
      </c>
      <c r="N81" s="507"/>
      <c r="P81" s="681">
        <f>F81-D81</f>
        <v>0.6230000000000011</v>
      </c>
    </row>
    <row r="82" spans="1:14" s="83" customFormat="1" ht="12.75">
      <c r="A82" s="612"/>
      <c r="B82" s="467" t="s">
        <v>425</v>
      </c>
      <c r="C82" s="440" t="s">
        <v>84</v>
      </c>
      <c r="D82" s="526">
        <f>'[2]NN-CN-DV'!D153</f>
        <v>170</v>
      </c>
      <c r="E82" s="526">
        <f>'[2]NN-CN-DV'!E153</f>
        <v>174</v>
      </c>
      <c r="F82" s="526">
        <f>'[2]NN-CN-DV'!F153</f>
        <v>180</v>
      </c>
      <c r="G82" s="526">
        <f>'[2]NN-CN-DV'!G153</f>
        <v>185</v>
      </c>
      <c r="H82" s="526"/>
      <c r="I82" s="526"/>
      <c r="J82" s="526"/>
      <c r="K82" s="526"/>
      <c r="L82" s="60">
        <f t="shared" si="4"/>
        <v>102.35294117647058</v>
      </c>
      <c r="M82" s="60">
        <f t="shared" si="5"/>
        <v>103.44827586206897</v>
      </c>
      <c r="N82" s="507"/>
    </row>
    <row r="83" spans="1:14" s="685" customFormat="1" ht="12.75">
      <c r="A83" s="612"/>
      <c r="B83" s="682" t="s">
        <v>426</v>
      </c>
      <c r="C83" s="673" t="s">
        <v>591</v>
      </c>
      <c r="D83" s="667">
        <v>3200</v>
      </c>
      <c r="E83" s="683">
        <v>2700</v>
      </c>
      <c r="F83" s="683">
        <f>'[2]NN-CN-DV'!F126</f>
        <v>3240</v>
      </c>
      <c r="G83" s="683">
        <v>3200</v>
      </c>
      <c r="H83" s="683"/>
      <c r="I83" s="683"/>
      <c r="J83" s="683"/>
      <c r="K83" s="683"/>
      <c r="L83" s="676">
        <f t="shared" si="4"/>
        <v>84.375</v>
      </c>
      <c r="M83" s="676">
        <f t="shared" si="5"/>
        <v>120</v>
      </c>
      <c r="N83" s="684"/>
    </row>
    <row r="84" spans="1:14" s="90" customFormat="1" ht="17.25" customHeight="1">
      <c r="A84" s="84"/>
      <c r="B84" s="85"/>
      <c r="C84" s="86"/>
      <c r="D84" s="87"/>
      <c r="E84" s="86"/>
      <c r="F84" s="88"/>
      <c r="G84" s="88"/>
      <c r="H84" s="88"/>
      <c r="I84" s="88"/>
      <c r="J84" s="88"/>
      <c r="K84" s="88"/>
      <c r="L84" s="88"/>
      <c r="M84" s="88"/>
      <c r="N84" s="89"/>
    </row>
    <row r="85" spans="1:14" s="90" customFormat="1" ht="17.25" customHeight="1">
      <c r="A85" s="84"/>
      <c r="B85" s="85"/>
      <c r="C85" s="86"/>
      <c r="D85" s="87"/>
      <c r="E85" s="86"/>
      <c r="F85" s="88"/>
      <c r="G85" s="88"/>
      <c r="H85" s="88"/>
      <c r="I85" s="88"/>
      <c r="J85" s="88"/>
      <c r="K85" s="88"/>
      <c r="L85" s="88"/>
      <c r="M85" s="88"/>
      <c r="N85" s="89"/>
    </row>
    <row r="86" spans="1:14" s="90" customFormat="1" ht="17.25" customHeight="1">
      <c r="A86" s="84"/>
      <c r="B86" s="85"/>
      <c r="C86" s="86"/>
      <c r="D86" s="87"/>
      <c r="E86" s="86"/>
      <c r="F86" s="88"/>
      <c r="G86" s="88"/>
      <c r="H86" s="88"/>
      <c r="I86" s="88"/>
      <c r="J86" s="88"/>
      <c r="K86" s="88"/>
      <c r="L86" s="88"/>
      <c r="M86" s="88"/>
      <c r="N86" s="89"/>
    </row>
    <row r="87" ht="12.75">
      <c r="A87" s="91"/>
    </row>
    <row r="88" ht="12.75">
      <c r="A88" s="91"/>
    </row>
    <row r="89" ht="12.75">
      <c r="A89" s="91"/>
    </row>
    <row r="90" ht="12.75">
      <c r="A90" s="91"/>
    </row>
    <row r="91" ht="12.75">
      <c r="A91" s="91"/>
    </row>
    <row r="92" ht="12.75">
      <c r="A92" s="91"/>
    </row>
    <row r="93" ht="12.75">
      <c r="A93" s="91"/>
    </row>
    <row r="94" ht="12.75">
      <c r="A94" s="91"/>
    </row>
    <row r="95" ht="12.75">
      <c r="A95" s="91"/>
    </row>
    <row r="96" ht="12.75">
      <c r="A96" s="91"/>
    </row>
    <row r="97" ht="12.75">
      <c r="A97" s="91"/>
    </row>
    <row r="98" ht="12.75">
      <c r="A98" s="91"/>
    </row>
    <row r="99" ht="12.75">
      <c r="A99" s="91"/>
    </row>
    <row r="100" ht="12.75">
      <c r="A100" s="91"/>
    </row>
    <row r="101" ht="12.75">
      <c r="A101" s="91"/>
    </row>
    <row r="102" ht="12.75">
      <c r="A102" s="91"/>
    </row>
    <row r="103" ht="12.75">
      <c r="A103" s="91"/>
    </row>
    <row r="104" ht="12.75">
      <c r="A104" s="91"/>
    </row>
    <row r="105" ht="12.75">
      <c r="A105" s="91"/>
    </row>
    <row r="106" ht="12.75">
      <c r="A106" s="91"/>
    </row>
    <row r="107" ht="12.75">
      <c r="A107" s="91"/>
    </row>
    <row r="108" ht="12.75">
      <c r="A108" s="91"/>
    </row>
    <row r="109" ht="12.75">
      <c r="A109" s="91"/>
    </row>
    <row r="110" ht="12.75">
      <c r="A110" s="91"/>
    </row>
    <row r="111" ht="12.75">
      <c r="A111" s="91"/>
    </row>
    <row r="112" ht="12.75">
      <c r="A112" s="91"/>
    </row>
    <row r="113" ht="12.75">
      <c r="A113" s="91"/>
    </row>
    <row r="114" ht="12.75">
      <c r="A114" s="91"/>
    </row>
    <row r="115" ht="12.75">
      <c r="A115" s="91"/>
    </row>
    <row r="116" ht="12.75">
      <c r="A116" s="91"/>
    </row>
    <row r="117" ht="12.75">
      <c r="A117" s="91"/>
    </row>
    <row r="118" ht="12.75">
      <c r="A118" s="91"/>
    </row>
    <row r="119" ht="12.75">
      <c r="A119" s="91"/>
    </row>
    <row r="120" ht="12.75">
      <c r="A120" s="91"/>
    </row>
    <row r="121" ht="12.75">
      <c r="A121" s="91"/>
    </row>
    <row r="122" ht="12.75">
      <c r="A122" s="91"/>
    </row>
    <row r="123" ht="12.75">
      <c r="A123" s="91"/>
    </row>
    <row r="124" ht="12.75">
      <c r="A124" s="91"/>
    </row>
    <row r="125" ht="12.75">
      <c r="A125" s="91"/>
    </row>
    <row r="126" ht="12.75">
      <c r="A126" s="91"/>
    </row>
    <row r="127" ht="12.75">
      <c r="A127" s="91"/>
    </row>
    <row r="128" ht="12.75">
      <c r="A128" s="91"/>
    </row>
    <row r="129" ht="12.75">
      <c r="A129" s="91"/>
    </row>
    <row r="130" ht="12.75">
      <c r="A130" s="91"/>
    </row>
    <row r="131" ht="12.75">
      <c r="A131" s="91"/>
    </row>
    <row r="132" ht="12.75">
      <c r="A132" s="91"/>
    </row>
    <row r="133" ht="12.75">
      <c r="A133" s="91"/>
    </row>
    <row r="134" ht="12.75">
      <c r="A134" s="91"/>
    </row>
    <row r="135" ht="12.75">
      <c r="A135" s="91"/>
    </row>
    <row r="136" ht="12.75">
      <c r="A136" s="91"/>
    </row>
    <row r="137" ht="12.75">
      <c r="A137" s="91"/>
    </row>
    <row r="138" ht="12.75">
      <c r="A138" s="91"/>
    </row>
    <row r="139" ht="12.75">
      <c r="A139" s="91"/>
    </row>
    <row r="140" ht="12.75">
      <c r="A140" s="91"/>
    </row>
    <row r="141" ht="12.75">
      <c r="A141" s="91"/>
    </row>
    <row r="142" ht="12.75">
      <c r="A142" s="91"/>
    </row>
    <row r="143" ht="12.75">
      <c r="A143" s="91"/>
    </row>
    <row r="144" ht="12.75">
      <c r="A144" s="91"/>
    </row>
    <row r="145" ht="12.75">
      <c r="A145" s="91"/>
    </row>
    <row r="146" ht="12.75">
      <c r="A146" s="91"/>
    </row>
    <row r="147" ht="12.75">
      <c r="A147" s="91"/>
    </row>
    <row r="148" ht="12.75">
      <c r="A148" s="91"/>
    </row>
    <row r="149" ht="12.75">
      <c r="A149" s="91"/>
    </row>
  </sheetData>
  <sheetProtection/>
  <mergeCells count="33">
    <mergeCell ref="A5:N5"/>
    <mergeCell ref="A29:A33"/>
    <mergeCell ref="J7:J8"/>
    <mergeCell ref="A1:B2"/>
    <mergeCell ref="L1:N1"/>
    <mergeCell ref="A3:N3"/>
    <mergeCell ref="A4:N4"/>
    <mergeCell ref="A11:A14"/>
    <mergeCell ref="D7:D8"/>
    <mergeCell ref="E7:F7"/>
    <mergeCell ref="N49:N50"/>
    <mergeCell ref="N7:N8"/>
    <mergeCell ref="C7:C8"/>
    <mergeCell ref="A58:A59"/>
    <mergeCell ref="A53:A56"/>
    <mergeCell ref="A7:A8"/>
    <mergeCell ref="A40:A50"/>
    <mergeCell ref="M7:M8"/>
    <mergeCell ref="K7:K8"/>
    <mergeCell ref="L7:L8"/>
    <mergeCell ref="A81:A83"/>
    <mergeCell ref="A69:A76"/>
    <mergeCell ref="A78:A80"/>
    <mergeCell ref="A64:A67"/>
    <mergeCell ref="A61:A62"/>
    <mergeCell ref="A36:A38"/>
    <mergeCell ref="A24:A26"/>
    <mergeCell ref="I7:I8"/>
    <mergeCell ref="G7:G8"/>
    <mergeCell ref="B7:B8"/>
    <mergeCell ref="A20:A22"/>
    <mergeCell ref="A16:A18"/>
    <mergeCell ref="H7:H8"/>
  </mergeCells>
  <printOptions horizontalCentered="1"/>
  <pageMargins left="0.2362204724409449" right="0" top="0.2362204724409449" bottom="0.03937007874015748" header="0.2362204724409449" footer="0"/>
  <pageSetup horizontalDpi="600" verticalDpi="600" orientation="portrait" paperSize="9" scale="93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3"/>
  <sheetViews>
    <sheetView zoomScalePageLayoutView="0" workbookViewId="0" topLeftCell="A43">
      <selection activeCell="G81" sqref="G81:G82"/>
    </sheetView>
  </sheetViews>
  <sheetFormatPr defaultColWidth="9.140625" defaultRowHeight="5.25" customHeight="1"/>
  <cols>
    <col min="1" max="1" width="5.140625" style="94" bestFit="1" customWidth="1"/>
    <col min="2" max="2" width="36.140625" style="97" customWidth="1"/>
    <col min="3" max="3" width="9.57421875" style="95" bestFit="1" customWidth="1"/>
    <col min="4" max="5" width="10.00390625" style="95" bestFit="1" customWidth="1"/>
    <col min="6" max="6" width="10.28125" style="95" customWidth="1"/>
    <col min="7" max="7" width="9.7109375" style="95" customWidth="1"/>
    <col min="8" max="11" width="9.8515625" style="95" hidden="1" customWidth="1"/>
    <col min="12" max="12" width="9.00390625" style="96" bestFit="1" customWidth="1"/>
    <col min="13" max="13" width="8.7109375" style="96" bestFit="1" customWidth="1"/>
    <col min="14" max="45" width="0" style="96" hidden="1" customWidth="1"/>
    <col min="46" max="47" width="9.140625" style="96" customWidth="1"/>
    <col min="48" max="48" width="9.57421875" style="96" bestFit="1" customWidth="1"/>
    <col min="49" max="16384" width="9.140625" style="96" customWidth="1"/>
  </cols>
  <sheetData>
    <row r="1" spans="1:13" ht="15.75" customHeight="1">
      <c r="A1" s="617" t="s">
        <v>410</v>
      </c>
      <c r="B1" s="618"/>
      <c r="F1" s="546" t="s">
        <v>557</v>
      </c>
      <c r="G1" s="546"/>
      <c r="H1" s="546"/>
      <c r="I1" s="546"/>
      <c r="J1" s="546"/>
      <c r="K1" s="546"/>
      <c r="L1" s="546"/>
      <c r="M1" s="546"/>
    </row>
    <row r="2" spans="1:13" ht="21" customHeight="1">
      <c r="A2" s="618"/>
      <c r="B2" s="618"/>
      <c r="F2" s="546"/>
      <c r="G2" s="546"/>
      <c r="H2" s="546"/>
      <c r="I2" s="546"/>
      <c r="J2" s="546"/>
      <c r="K2" s="546"/>
      <c r="L2" s="546"/>
      <c r="M2" s="546"/>
    </row>
    <row r="3" spans="1:13" ht="20.25" customHeight="1">
      <c r="A3" s="615" t="s">
        <v>22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</row>
    <row r="4" spans="1:13" ht="20.25" customHeight="1">
      <c r="A4" s="616" t="s">
        <v>595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</row>
    <row r="5" ht="8.25" customHeight="1"/>
    <row r="6" spans="1:13" s="101" customFormat="1" ht="15.75" customHeight="1">
      <c r="A6" s="545" t="s">
        <v>60</v>
      </c>
      <c r="B6" s="544" t="s">
        <v>53</v>
      </c>
      <c r="C6" s="544" t="s">
        <v>56</v>
      </c>
      <c r="D6" s="543" t="s">
        <v>592</v>
      </c>
      <c r="E6" s="543" t="s">
        <v>593</v>
      </c>
      <c r="F6" s="543"/>
      <c r="G6" s="543" t="s">
        <v>569</v>
      </c>
      <c r="H6" s="543" t="s">
        <v>570</v>
      </c>
      <c r="I6" s="543" t="s">
        <v>571</v>
      </c>
      <c r="J6" s="543" t="s">
        <v>573</v>
      </c>
      <c r="K6" s="543" t="s">
        <v>572</v>
      </c>
      <c r="L6" s="544" t="s">
        <v>52</v>
      </c>
      <c r="M6" s="543"/>
    </row>
    <row r="7" spans="1:13" s="101" customFormat="1" ht="54">
      <c r="A7" s="545"/>
      <c r="B7" s="543"/>
      <c r="C7" s="545"/>
      <c r="D7" s="543"/>
      <c r="E7" s="100" t="s">
        <v>55</v>
      </c>
      <c r="F7" s="100" t="s">
        <v>562</v>
      </c>
      <c r="G7" s="543"/>
      <c r="H7" s="543"/>
      <c r="I7" s="543"/>
      <c r="J7" s="543"/>
      <c r="K7" s="543"/>
      <c r="L7" s="102" t="s">
        <v>594</v>
      </c>
      <c r="M7" s="102" t="s">
        <v>576</v>
      </c>
    </row>
    <row r="8" spans="1:45" s="106" customFormat="1" ht="27">
      <c r="A8" s="98">
        <v>1</v>
      </c>
      <c r="B8" s="103" t="s">
        <v>613</v>
      </c>
      <c r="C8" s="104" t="s">
        <v>12</v>
      </c>
      <c r="D8" s="105">
        <f>D9+D10+D11+D12</f>
        <v>5205.19</v>
      </c>
      <c r="E8" s="105">
        <f>E9+E10+E11</f>
        <v>5717.722</v>
      </c>
      <c r="F8" s="105">
        <f>F9+F10+F11</f>
        <v>5717.722</v>
      </c>
      <c r="G8" s="105">
        <f>G9+G10+G11</f>
        <v>6308.045</v>
      </c>
      <c r="H8" s="105"/>
      <c r="I8" s="105"/>
      <c r="J8" s="105"/>
      <c r="K8" s="105"/>
      <c r="L8" s="112">
        <f>F8/D8*100</f>
        <v>109.84655699407706</v>
      </c>
      <c r="M8" s="402">
        <f>F8/E8*100</f>
        <v>100</v>
      </c>
      <c r="AS8" s="106">
        <f>F8/D8*100-100</f>
        <v>9.846556994077062</v>
      </c>
    </row>
    <row r="9" spans="1:13" s="101" customFormat="1" ht="13.5">
      <c r="A9" s="98"/>
      <c r="B9" s="219" t="s">
        <v>614</v>
      </c>
      <c r="C9" s="180" t="s">
        <v>12</v>
      </c>
      <c r="D9" s="530">
        <f>'[2]NN-CN-DV'!D9</f>
        <v>1092.7</v>
      </c>
      <c r="E9" s="530">
        <f>'[2]NN-CN-DV'!E9</f>
        <v>1165.8</v>
      </c>
      <c r="F9" s="530">
        <f>'[2]NN-CN-DV'!F9</f>
        <v>1165.8</v>
      </c>
      <c r="G9" s="530">
        <f>'[2]NN-CN-DV'!G9</f>
        <v>1228.956</v>
      </c>
      <c r="H9" s="530"/>
      <c r="I9" s="530"/>
      <c r="J9" s="530"/>
      <c r="K9" s="530"/>
      <c r="L9" s="205">
        <f aca="true" t="shared" si="0" ref="L9:L65">F9/D9*100</f>
        <v>106.68985082822367</v>
      </c>
      <c r="M9" s="531">
        <f aca="true" t="shared" si="1" ref="M9:M65">F9/E9*100</f>
        <v>100</v>
      </c>
    </row>
    <row r="10" spans="1:13" s="101" customFormat="1" ht="12.75">
      <c r="A10" s="98"/>
      <c r="B10" s="179" t="s">
        <v>399</v>
      </c>
      <c r="C10" s="180" t="s">
        <v>12</v>
      </c>
      <c r="D10" s="205">
        <f>'[2]NN-CN-DV'!D169</f>
        <v>3145.5969999999998</v>
      </c>
      <c r="E10" s="205">
        <f>'[2]NN-CN-DV'!E169</f>
        <v>3558.853</v>
      </c>
      <c r="F10" s="205">
        <f>'[2]NN-CN-DV'!F169</f>
        <v>3558.853</v>
      </c>
      <c r="G10" s="205">
        <f>'[2]NN-CN-DV'!G169</f>
        <v>3988.7000000000003</v>
      </c>
      <c r="H10" s="205"/>
      <c r="I10" s="205"/>
      <c r="J10" s="205"/>
      <c r="K10" s="205"/>
      <c r="L10" s="205">
        <f t="shared" si="0"/>
        <v>113.13760154272782</v>
      </c>
      <c r="M10" s="531">
        <f t="shared" si="1"/>
        <v>100</v>
      </c>
    </row>
    <row r="11" spans="1:13" s="101" customFormat="1" ht="12.75">
      <c r="A11" s="98"/>
      <c r="B11" s="179" t="s">
        <v>400</v>
      </c>
      <c r="C11" s="180" t="s">
        <v>12</v>
      </c>
      <c r="D11" s="205">
        <f>'[2]NN-CN-DV'!D228</f>
        <v>966.893</v>
      </c>
      <c r="E11" s="205">
        <f>'[2]NN-CN-DV'!E228</f>
        <v>993.069</v>
      </c>
      <c r="F11" s="205">
        <f>'[2]NN-CN-DV'!F228</f>
        <v>993.069</v>
      </c>
      <c r="G11" s="205">
        <f>'[2]NN-CN-DV'!G228</f>
        <v>1090.389</v>
      </c>
      <c r="H11" s="205"/>
      <c r="I11" s="205"/>
      <c r="J11" s="205"/>
      <c r="K11" s="205"/>
      <c r="L11" s="205">
        <f t="shared" si="0"/>
        <v>102.70722820415494</v>
      </c>
      <c r="M11" s="531">
        <f t="shared" si="1"/>
        <v>100</v>
      </c>
    </row>
    <row r="12" spans="1:13" s="101" customFormat="1" ht="12.75" hidden="1">
      <c r="A12" s="98"/>
      <c r="B12" s="179" t="s">
        <v>401</v>
      </c>
      <c r="C12" s="180" t="s">
        <v>12</v>
      </c>
      <c r="D12" s="530"/>
      <c r="E12" s="530"/>
      <c r="F12" s="530"/>
      <c r="G12" s="530"/>
      <c r="H12" s="530"/>
      <c r="I12" s="530"/>
      <c r="J12" s="530"/>
      <c r="K12" s="530"/>
      <c r="L12" s="205" t="e">
        <f t="shared" si="0"/>
        <v>#DIV/0!</v>
      </c>
      <c r="M12" s="531" t="e">
        <f t="shared" si="1"/>
        <v>#DIV/0!</v>
      </c>
    </row>
    <row r="13" spans="1:13" s="106" customFormat="1" ht="12.75">
      <c r="A13" s="110" t="s">
        <v>75</v>
      </c>
      <c r="B13" s="111" t="s">
        <v>335</v>
      </c>
      <c r="C13" s="98" t="s">
        <v>57</v>
      </c>
      <c r="D13" s="532">
        <v>11.66</v>
      </c>
      <c r="E13" s="540">
        <v>10</v>
      </c>
      <c r="F13" s="533">
        <f>F8/D8*100-100</f>
        <v>9.846556994077062</v>
      </c>
      <c r="G13" s="533">
        <f>G8/F8*100-100</f>
        <v>10.324443895663364</v>
      </c>
      <c r="H13" s="533"/>
      <c r="I13" s="533"/>
      <c r="J13" s="533"/>
      <c r="K13" s="533"/>
      <c r="L13" s="532">
        <f t="shared" si="0"/>
        <v>84.44731555812231</v>
      </c>
      <c r="M13" s="534">
        <f t="shared" si="1"/>
        <v>98.46556994077062</v>
      </c>
    </row>
    <row r="14" spans="1:14" s="101" customFormat="1" ht="27">
      <c r="A14" s="98">
        <v>2</v>
      </c>
      <c r="B14" s="103" t="s">
        <v>615</v>
      </c>
      <c r="C14" s="104" t="s">
        <v>12</v>
      </c>
      <c r="D14" s="532">
        <f>D15+D16+D17+D18</f>
        <v>8481.12894</v>
      </c>
      <c r="E14" s="227">
        <f>E15+E16+E17</f>
        <v>9614.504</v>
      </c>
      <c r="F14" s="532">
        <f>F15+F16+F17</f>
        <v>9614.504</v>
      </c>
      <c r="G14" s="532">
        <f>G15+G16+G17</f>
        <v>10599.061000000002</v>
      </c>
      <c r="H14" s="532"/>
      <c r="I14" s="532"/>
      <c r="J14" s="532"/>
      <c r="K14" s="532"/>
      <c r="L14" s="532">
        <f t="shared" si="0"/>
        <v>113.36349285594048</v>
      </c>
      <c r="M14" s="534">
        <f t="shared" si="1"/>
        <v>100</v>
      </c>
      <c r="N14" s="113"/>
    </row>
    <row r="15" spans="1:14" s="101" customFormat="1" ht="13.5">
      <c r="A15" s="98"/>
      <c r="B15" s="219" t="s">
        <v>614</v>
      </c>
      <c r="C15" s="180" t="s">
        <v>12</v>
      </c>
      <c r="D15" s="530">
        <f>'[2]NN-CN-DV'!D16</f>
        <v>1712.8</v>
      </c>
      <c r="E15" s="530">
        <f>'[2]NN-CN-DV'!E16</f>
        <v>2086.3</v>
      </c>
      <c r="F15" s="530">
        <f>'[2]NN-CN-DV'!F16</f>
        <v>2086.3</v>
      </c>
      <c r="G15" s="530">
        <f>'[2]NN-CN-DV'!G16</f>
        <v>2206.967</v>
      </c>
      <c r="H15" s="530"/>
      <c r="I15" s="530"/>
      <c r="J15" s="530"/>
      <c r="K15" s="530"/>
      <c r="L15" s="205">
        <f t="shared" si="0"/>
        <v>121.8063988790285</v>
      </c>
      <c r="M15" s="531">
        <f t="shared" si="1"/>
        <v>100</v>
      </c>
      <c r="N15" s="114"/>
    </row>
    <row r="16" spans="1:14" s="101" customFormat="1" ht="12.75">
      <c r="A16" s="98"/>
      <c r="B16" s="179" t="s">
        <v>399</v>
      </c>
      <c r="C16" s="180" t="s">
        <v>12</v>
      </c>
      <c r="D16" s="205">
        <f>'[2]NN-CN-DV'!D173</f>
        <v>5240.638</v>
      </c>
      <c r="E16" s="205">
        <f>'[2]NN-CN-DV'!E173</f>
        <v>5959.155000000001</v>
      </c>
      <c r="F16" s="205">
        <f>'[2]NN-CN-DV'!F173</f>
        <v>5959.155000000001</v>
      </c>
      <c r="G16" s="205">
        <f>'[2]NN-CN-DV'!G173</f>
        <v>6667.099</v>
      </c>
      <c r="H16" s="205"/>
      <c r="I16" s="205"/>
      <c r="J16" s="205"/>
      <c r="K16" s="205"/>
      <c r="L16" s="205">
        <f t="shared" si="0"/>
        <v>113.71048715824297</v>
      </c>
      <c r="M16" s="531">
        <f t="shared" si="1"/>
        <v>100</v>
      </c>
      <c r="N16" s="114"/>
    </row>
    <row r="17" spans="1:14" s="101" customFormat="1" ht="12.75">
      <c r="A17" s="98"/>
      <c r="B17" s="179" t="s">
        <v>400</v>
      </c>
      <c r="C17" s="180" t="s">
        <v>12</v>
      </c>
      <c r="D17" s="205">
        <f>'[2]NN-CN-DV'!D229</f>
        <v>1527.6909400000002</v>
      </c>
      <c r="E17" s="205">
        <f>'[2]NN-CN-DV'!E229</f>
        <v>1569.049</v>
      </c>
      <c r="F17" s="205">
        <f>'[2]NN-CN-DV'!F229</f>
        <v>1569.049</v>
      </c>
      <c r="G17" s="205">
        <f>'[2]NN-CN-DV'!G229</f>
        <v>1724.995</v>
      </c>
      <c r="H17" s="205"/>
      <c r="I17" s="205"/>
      <c r="J17" s="205"/>
      <c r="K17" s="205"/>
      <c r="L17" s="205">
        <f t="shared" si="0"/>
        <v>102.70722689498963</v>
      </c>
      <c r="M17" s="531">
        <f t="shared" si="1"/>
        <v>100</v>
      </c>
      <c r="N17" s="114"/>
    </row>
    <row r="18" spans="1:13" s="101" customFormat="1" ht="12.75" hidden="1">
      <c r="A18" s="98"/>
      <c r="B18" s="179" t="s">
        <v>401</v>
      </c>
      <c r="C18" s="180" t="s">
        <v>12</v>
      </c>
      <c r="D18" s="530"/>
      <c r="E18" s="205"/>
      <c r="F18" s="205"/>
      <c r="G18" s="205"/>
      <c r="H18" s="205"/>
      <c r="I18" s="205"/>
      <c r="J18" s="205"/>
      <c r="K18" s="205"/>
      <c r="L18" s="205"/>
      <c r="M18" s="531"/>
    </row>
    <row r="19" spans="1:14" s="106" customFormat="1" ht="24" customHeight="1">
      <c r="A19" s="98">
        <v>3</v>
      </c>
      <c r="B19" s="111" t="s">
        <v>564</v>
      </c>
      <c r="C19" s="104" t="s">
        <v>130</v>
      </c>
      <c r="D19" s="532"/>
      <c r="E19" s="532"/>
      <c r="F19" s="532"/>
      <c r="G19" s="532"/>
      <c r="H19" s="532"/>
      <c r="I19" s="532"/>
      <c r="J19" s="532"/>
      <c r="K19" s="532"/>
      <c r="L19" s="205"/>
      <c r="M19" s="531"/>
      <c r="N19" s="115"/>
    </row>
    <row r="20" spans="1:14" s="101" customFormat="1" ht="12.75" hidden="1">
      <c r="A20" s="199"/>
      <c r="B20" s="179" t="s">
        <v>391</v>
      </c>
      <c r="C20" s="180" t="s">
        <v>336</v>
      </c>
      <c r="D20" s="530"/>
      <c r="E20" s="205"/>
      <c r="F20" s="205"/>
      <c r="G20" s="205"/>
      <c r="H20" s="205"/>
      <c r="I20" s="205"/>
      <c r="J20" s="205"/>
      <c r="K20" s="205"/>
      <c r="L20" s="205" t="e">
        <f t="shared" si="0"/>
        <v>#DIV/0!</v>
      </c>
      <c r="M20" s="531" t="e">
        <f t="shared" si="1"/>
        <v>#DIV/0!</v>
      </c>
      <c r="N20" s="114"/>
    </row>
    <row r="21" spans="1:15" s="106" customFormat="1" ht="27">
      <c r="A21" s="98">
        <v>4</v>
      </c>
      <c r="B21" s="103" t="s">
        <v>616</v>
      </c>
      <c r="C21" s="98" t="s">
        <v>57</v>
      </c>
      <c r="D21" s="535">
        <v>100</v>
      </c>
      <c r="E21" s="535">
        <v>100</v>
      </c>
      <c r="F21" s="535">
        <f>F22+F23+F24</f>
        <v>100</v>
      </c>
      <c r="G21" s="535">
        <f>G22+G23+G24</f>
        <v>100</v>
      </c>
      <c r="H21" s="535"/>
      <c r="I21" s="535"/>
      <c r="J21" s="535"/>
      <c r="K21" s="535"/>
      <c r="L21" s="205">
        <f t="shared" si="0"/>
        <v>100</v>
      </c>
      <c r="M21" s="531">
        <f t="shared" si="1"/>
        <v>100</v>
      </c>
      <c r="N21" s="117"/>
      <c r="O21" s="117"/>
    </row>
    <row r="22" spans="1:14" s="118" customFormat="1" ht="13.5">
      <c r="A22" s="98"/>
      <c r="B22" s="219" t="s">
        <v>614</v>
      </c>
      <c r="C22" s="199" t="s">
        <v>57</v>
      </c>
      <c r="D22" s="205">
        <f>D15/D14*100</f>
        <v>20.19542459638634</v>
      </c>
      <c r="E22" s="205">
        <f>E15/E14*100</f>
        <v>21.6995073276791</v>
      </c>
      <c r="F22" s="205">
        <f>F15/F14*100</f>
        <v>21.6995073276791</v>
      </c>
      <c r="G22" s="205">
        <f>G15/G14*100</f>
        <v>20.822287936638915</v>
      </c>
      <c r="H22" s="205"/>
      <c r="I22" s="205"/>
      <c r="J22" s="205"/>
      <c r="K22" s="205"/>
      <c r="L22" s="205">
        <f t="shared" si="0"/>
        <v>107.44764104420908</v>
      </c>
      <c r="M22" s="531">
        <f t="shared" si="1"/>
        <v>100</v>
      </c>
      <c r="N22" s="101"/>
    </row>
    <row r="23" spans="1:14" s="118" customFormat="1" ht="13.5">
      <c r="A23" s="98"/>
      <c r="B23" s="179" t="s">
        <v>399</v>
      </c>
      <c r="C23" s="199" t="s">
        <v>57</v>
      </c>
      <c r="D23" s="205">
        <f>D16/D14*100</f>
        <v>61.79175009689216</v>
      </c>
      <c r="E23" s="205">
        <f>E16/E14*100</f>
        <v>61.98088845768851</v>
      </c>
      <c r="F23" s="205">
        <f>F16/F14*100</f>
        <v>61.98088845768851</v>
      </c>
      <c r="G23" s="205">
        <f>G16/G14*100</f>
        <v>62.90273260999252</v>
      </c>
      <c r="H23" s="205"/>
      <c r="I23" s="205"/>
      <c r="J23" s="205"/>
      <c r="K23" s="205"/>
      <c r="L23" s="205">
        <f t="shared" si="0"/>
        <v>100.30608998854989</v>
      </c>
      <c r="M23" s="531">
        <f t="shared" si="1"/>
        <v>100</v>
      </c>
      <c r="N23" s="101"/>
    </row>
    <row r="24" spans="1:14" s="118" customFormat="1" ht="13.5">
      <c r="A24" s="98"/>
      <c r="B24" s="179" t="s">
        <v>400</v>
      </c>
      <c r="C24" s="199" t="s">
        <v>57</v>
      </c>
      <c r="D24" s="205">
        <f>D17/D14*100</f>
        <v>18.012825306721492</v>
      </c>
      <c r="E24" s="205">
        <f>E17/E14*100</f>
        <v>16.319604214632392</v>
      </c>
      <c r="F24" s="205">
        <f>F17/F14*100</f>
        <v>16.319604214632392</v>
      </c>
      <c r="G24" s="205">
        <f>G17/G14*100</f>
        <v>16.274979453368555</v>
      </c>
      <c r="H24" s="205"/>
      <c r="I24" s="205"/>
      <c r="J24" s="205"/>
      <c r="K24" s="205"/>
      <c r="L24" s="205">
        <f t="shared" si="0"/>
        <v>90.59991387660172</v>
      </c>
      <c r="M24" s="531">
        <f t="shared" si="1"/>
        <v>100</v>
      </c>
      <c r="N24" s="117"/>
    </row>
    <row r="25" spans="1:14" s="101" customFormat="1" ht="40.5">
      <c r="A25" s="98">
        <v>5</v>
      </c>
      <c r="B25" s="103" t="s">
        <v>617</v>
      </c>
      <c r="C25" s="104" t="s">
        <v>12</v>
      </c>
      <c r="D25" s="532">
        <f>D26+D27+D28+D29</f>
        <v>5158.75</v>
      </c>
      <c r="E25" s="532">
        <f>E26+E27+E28+E29</f>
        <v>5640.450000000001</v>
      </c>
      <c r="F25" s="532">
        <f>F26+F27+F28+F29</f>
        <v>5644.3099999999995</v>
      </c>
      <c r="G25" s="532">
        <f>G26+G27+G28+G29</f>
        <v>5644.3099999999995</v>
      </c>
      <c r="H25" s="532"/>
      <c r="I25" s="532"/>
      <c r="J25" s="532"/>
      <c r="K25" s="532"/>
      <c r="L25" s="532">
        <f t="shared" si="0"/>
        <v>109.41235764477828</v>
      </c>
      <c r="M25" s="534">
        <f t="shared" si="1"/>
        <v>100.06843425613204</v>
      </c>
      <c r="N25" s="120"/>
    </row>
    <row r="26" spans="1:14" s="101" customFormat="1" ht="12.75">
      <c r="A26" s="98"/>
      <c r="B26" s="179" t="s">
        <v>402</v>
      </c>
      <c r="C26" s="180" t="s">
        <v>12</v>
      </c>
      <c r="D26" s="205">
        <v>1237.24</v>
      </c>
      <c r="E26" s="205">
        <v>1352.77</v>
      </c>
      <c r="F26" s="205">
        <v>1353.61</v>
      </c>
      <c r="G26" s="205">
        <v>1353.61</v>
      </c>
      <c r="H26" s="205"/>
      <c r="I26" s="205"/>
      <c r="J26" s="205"/>
      <c r="K26" s="205"/>
      <c r="L26" s="205">
        <f t="shared" si="0"/>
        <v>109.40561249232161</v>
      </c>
      <c r="M26" s="531">
        <f t="shared" si="1"/>
        <v>100.06209481286545</v>
      </c>
      <c r="N26" s="121"/>
    </row>
    <row r="27" spans="1:14" s="101" customFormat="1" ht="12.75">
      <c r="A27" s="98"/>
      <c r="B27" s="179" t="s">
        <v>403</v>
      </c>
      <c r="C27" s="180" t="s">
        <v>12</v>
      </c>
      <c r="D27" s="205">
        <v>3921.51</v>
      </c>
      <c r="E27" s="205">
        <v>4287.68</v>
      </c>
      <c r="F27" s="205">
        <v>4290.7</v>
      </c>
      <c r="G27" s="205">
        <v>4290.7</v>
      </c>
      <c r="H27" s="205"/>
      <c r="I27" s="205"/>
      <c r="J27" s="205"/>
      <c r="K27" s="205"/>
      <c r="L27" s="205">
        <f t="shared" si="0"/>
        <v>109.4144857465619</v>
      </c>
      <c r="M27" s="531">
        <f t="shared" si="1"/>
        <v>100.07043436077319</v>
      </c>
      <c r="N27" s="122"/>
    </row>
    <row r="28" spans="1:14" s="101" customFormat="1" ht="12.75">
      <c r="A28" s="98"/>
      <c r="B28" s="179" t="s">
        <v>405</v>
      </c>
      <c r="C28" s="180" t="s">
        <v>12</v>
      </c>
      <c r="D28" s="129"/>
      <c r="E28" s="129"/>
      <c r="F28" s="129"/>
      <c r="G28" s="129"/>
      <c r="H28" s="129"/>
      <c r="I28" s="129"/>
      <c r="J28" s="129"/>
      <c r="K28" s="129"/>
      <c r="L28" s="127"/>
      <c r="M28" s="128"/>
      <c r="N28" s="121"/>
    </row>
    <row r="29" spans="1:14" s="101" customFormat="1" ht="12.75" hidden="1">
      <c r="A29" s="98"/>
      <c r="B29" s="179" t="s">
        <v>404</v>
      </c>
      <c r="C29" s="180" t="s">
        <v>12</v>
      </c>
      <c r="D29" s="129"/>
      <c r="E29" s="129"/>
      <c r="F29" s="129"/>
      <c r="G29" s="129"/>
      <c r="H29" s="129"/>
      <c r="I29" s="129"/>
      <c r="J29" s="129"/>
      <c r="K29" s="129"/>
      <c r="L29" s="127"/>
      <c r="M29" s="128"/>
      <c r="N29" s="121"/>
    </row>
    <row r="30" spans="1:14" s="106" customFormat="1" ht="40.5">
      <c r="A30" s="98">
        <v>6</v>
      </c>
      <c r="B30" s="103" t="s">
        <v>618</v>
      </c>
      <c r="C30" s="98" t="s">
        <v>57</v>
      </c>
      <c r="D30" s="116">
        <f>D31+D32+D33+D34</f>
        <v>100</v>
      </c>
      <c r="E30" s="116">
        <f>E31+E32+E33+E34</f>
        <v>99.99999999999999</v>
      </c>
      <c r="F30" s="116">
        <f>F31+F32+F33+F34</f>
        <v>100</v>
      </c>
      <c r="G30" s="116">
        <f>G31+G32+G33+G34</f>
        <v>100</v>
      </c>
      <c r="H30" s="116"/>
      <c r="I30" s="116"/>
      <c r="J30" s="116"/>
      <c r="K30" s="116"/>
      <c r="L30" s="127"/>
      <c r="M30" s="128"/>
      <c r="N30" s="123"/>
    </row>
    <row r="31" spans="1:14" s="118" customFormat="1" ht="13.5">
      <c r="A31" s="98"/>
      <c r="B31" s="179" t="s">
        <v>337</v>
      </c>
      <c r="C31" s="199" t="s">
        <v>57</v>
      </c>
      <c r="D31" s="214">
        <f>D26/D25*100</f>
        <v>23.98332929488733</v>
      </c>
      <c r="E31" s="214">
        <f>E26/E25*100</f>
        <v>23.98337012117827</v>
      </c>
      <c r="F31" s="214">
        <f>F26/F25*100</f>
        <v>23.981850748807208</v>
      </c>
      <c r="G31" s="214">
        <f>G26/G25*100</f>
        <v>23.981850748807208</v>
      </c>
      <c r="H31" s="214"/>
      <c r="I31" s="214"/>
      <c r="J31" s="214"/>
      <c r="K31" s="214"/>
      <c r="L31" s="127">
        <f t="shared" si="0"/>
        <v>99.99383510912125</v>
      </c>
      <c r="M31" s="128">
        <f t="shared" si="1"/>
        <v>99.99366489211738</v>
      </c>
      <c r="N31" s="117"/>
    </row>
    <row r="32" spans="1:14" s="118" customFormat="1" ht="13.5">
      <c r="A32" s="98"/>
      <c r="B32" s="179" t="s">
        <v>338</v>
      </c>
      <c r="C32" s="199" t="s">
        <v>57</v>
      </c>
      <c r="D32" s="214">
        <f>D27/D25*100</f>
        <v>76.01667070511267</v>
      </c>
      <c r="E32" s="214">
        <f>E27/E25*100</f>
        <v>76.01662987882172</v>
      </c>
      <c r="F32" s="214">
        <f>F27/F25*100</f>
        <v>76.0181492511928</v>
      </c>
      <c r="G32" s="214">
        <f>G27/G25*100</f>
        <v>76.0181492511928</v>
      </c>
      <c r="H32" s="214"/>
      <c r="I32" s="214"/>
      <c r="J32" s="214"/>
      <c r="K32" s="214"/>
      <c r="L32" s="127">
        <f t="shared" si="0"/>
        <v>100.00194502872384</v>
      </c>
      <c r="M32" s="128">
        <f t="shared" si="1"/>
        <v>100.00199873682047</v>
      </c>
      <c r="N32" s="117"/>
    </row>
    <row r="33" spans="1:14" s="118" customFormat="1" ht="13.5">
      <c r="A33" s="98"/>
      <c r="B33" s="179" t="s">
        <v>406</v>
      </c>
      <c r="C33" s="199" t="s">
        <v>57</v>
      </c>
      <c r="D33" s="214">
        <f>D28/D25*100</f>
        <v>0</v>
      </c>
      <c r="E33" s="214">
        <f aca="true" t="shared" si="2" ref="E33:G34">E28/E26*100</f>
        <v>0</v>
      </c>
      <c r="F33" s="214">
        <f t="shared" si="2"/>
        <v>0</v>
      </c>
      <c r="G33" s="214">
        <f t="shared" si="2"/>
        <v>0</v>
      </c>
      <c r="H33" s="214"/>
      <c r="I33" s="214"/>
      <c r="J33" s="214"/>
      <c r="K33" s="214"/>
      <c r="L33" s="127"/>
      <c r="M33" s="128"/>
      <c r="N33" s="117"/>
    </row>
    <row r="34" spans="1:14" s="118" customFormat="1" ht="13.5">
      <c r="A34" s="98"/>
      <c r="B34" s="179" t="s">
        <v>339</v>
      </c>
      <c r="C34" s="180" t="s">
        <v>57</v>
      </c>
      <c r="D34" s="214">
        <f>D29/D25*100</f>
        <v>0</v>
      </c>
      <c r="E34" s="214">
        <f t="shared" si="2"/>
        <v>0</v>
      </c>
      <c r="F34" s="214">
        <f t="shared" si="2"/>
        <v>0</v>
      </c>
      <c r="G34" s="214">
        <f t="shared" si="2"/>
        <v>0</v>
      </c>
      <c r="H34" s="214"/>
      <c r="I34" s="214"/>
      <c r="J34" s="214"/>
      <c r="K34" s="214"/>
      <c r="L34" s="127"/>
      <c r="M34" s="128"/>
      <c r="N34" s="117"/>
    </row>
    <row r="35" spans="1:13" s="101" customFormat="1" ht="25.5">
      <c r="A35" s="98">
        <v>7</v>
      </c>
      <c r="B35" s="103" t="s">
        <v>319</v>
      </c>
      <c r="C35" s="104" t="s">
        <v>12</v>
      </c>
      <c r="D35" s="532">
        <f>'[2]NN-CN-DV'!D230</f>
        <v>630.71</v>
      </c>
      <c r="E35" s="532">
        <f>'[2]NN-CN-DV'!E230</f>
        <v>601.3</v>
      </c>
      <c r="F35" s="532">
        <f>'[2]NN-CN-DV'!F230</f>
        <v>601.3</v>
      </c>
      <c r="G35" s="532">
        <f>'[2]NN-CN-DV'!G230</f>
        <v>655.42</v>
      </c>
      <c r="H35" s="105"/>
      <c r="I35" s="105"/>
      <c r="J35" s="105"/>
      <c r="K35" s="105"/>
      <c r="L35" s="127">
        <f t="shared" si="0"/>
        <v>95.33700115742575</v>
      </c>
      <c r="M35" s="128">
        <f t="shared" si="1"/>
        <v>100</v>
      </c>
    </row>
    <row r="36" spans="1:13" s="101" customFormat="1" ht="25.5">
      <c r="A36" s="98">
        <v>8</v>
      </c>
      <c r="B36" s="103" t="s">
        <v>340</v>
      </c>
      <c r="C36" s="98" t="s">
        <v>58</v>
      </c>
      <c r="D36" s="116"/>
      <c r="E36" s="124"/>
      <c r="F36" s="124"/>
      <c r="G36" s="124"/>
      <c r="H36" s="124"/>
      <c r="I36" s="124"/>
      <c r="J36" s="124"/>
      <c r="K36" s="124"/>
      <c r="L36" s="127"/>
      <c r="M36" s="128"/>
    </row>
    <row r="37" spans="1:13" s="125" customFormat="1" ht="13.5">
      <c r="A37" s="135"/>
      <c r="B37" s="403" t="s">
        <v>341</v>
      </c>
      <c r="C37" s="224" t="s">
        <v>58</v>
      </c>
      <c r="D37" s="404"/>
      <c r="E37" s="405"/>
      <c r="F37" s="405"/>
      <c r="G37" s="405"/>
      <c r="H37" s="405"/>
      <c r="I37" s="405"/>
      <c r="J37" s="405"/>
      <c r="K37" s="405"/>
      <c r="L37" s="127"/>
      <c r="M37" s="128"/>
    </row>
    <row r="38" spans="1:24" s="101" customFormat="1" ht="12.75">
      <c r="A38" s="98">
        <v>9</v>
      </c>
      <c r="B38" s="111" t="s">
        <v>342</v>
      </c>
      <c r="C38" s="98" t="s">
        <v>58</v>
      </c>
      <c r="D38" s="116"/>
      <c r="E38" s="124"/>
      <c r="F38" s="124"/>
      <c r="G38" s="124"/>
      <c r="H38" s="124"/>
      <c r="I38" s="124"/>
      <c r="J38" s="124"/>
      <c r="K38" s="124"/>
      <c r="L38" s="127"/>
      <c r="M38" s="128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:24" s="101" customFormat="1" ht="12.75">
      <c r="A39" s="98"/>
      <c r="B39" s="403" t="str">
        <f>B37</f>
        <v>   Trong đó: - Kinh tế trong nước</v>
      </c>
      <c r="C39" s="199" t="s">
        <v>58</v>
      </c>
      <c r="D39" s="223"/>
      <c r="E39" s="406"/>
      <c r="F39" s="406"/>
      <c r="G39" s="406"/>
      <c r="H39" s="406"/>
      <c r="I39" s="406"/>
      <c r="J39" s="406"/>
      <c r="K39" s="406"/>
      <c r="L39" s="127"/>
      <c r="M39" s="128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</row>
    <row r="40" spans="1:13" s="106" customFormat="1" ht="25.5">
      <c r="A40" s="98">
        <v>10</v>
      </c>
      <c r="B40" s="196" t="s">
        <v>343</v>
      </c>
      <c r="C40" s="104" t="s">
        <v>12</v>
      </c>
      <c r="D40" s="400">
        <v>861.584</v>
      </c>
      <c r="E40" s="400">
        <v>898.976</v>
      </c>
      <c r="F40" s="400">
        <v>1107.117</v>
      </c>
      <c r="G40" s="400">
        <v>846.301</v>
      </c>
      <c r="H40" s="400"/>
      <c r="I40" s="400"/>
      <c r="J40" s="400"/>
      <c r="K40" s="400"/>
      <c r="L40" s="407">
        <f t="shared" si="0"/>
        <v>128.49785975598434</v>
      </c>
      <c r="M40" s="407">
        <f t="shared" si="1"/>
        <v>123.15312088420602</v>
      </c>
    </row>
    <row r="41" spans="1:47" s="101" customFormat="1" ht="13.5">
      <c r="A41" s="135" t="s">
        <v>78</v>
      </c>
      <c r="B41" s="408" t="s">
        <v>344</v>
      </c>
      <c r="C41" s="217" t="s">
        <v>12</v>
      </c>
      <c r="D41" s="409">
        <f>D42+D51+D52</f>
        <v>108.31</v>
      </c>
      <c r="E41" s="409">
        <f>E42+E51+E52</f>
        <v>149.734</v>
      </c>
      <c r="F41" s="420">
        <f>F42+F51+F52</f>
        <v>104.275</v>
      </c>
      <c r="G41" s="409">
        <f>G42+G51+G52</f>
        <v>105.06</v>
      </c>
      <c r="H41" s="400"/>
      <c r="I41" s="400"/>
      <c r="J41" s="400"/>
      <c r="K41" s="400"/>
      <c r="L41" s="407">
        <f t="shared" si="0"/>
        <v>96.27458221770844</v>
      </c>
      <c r="M41" s="407">
        <f t="shared" si="1"/>
        <v>69.64016188707976</v>
      </c>
      <c r="N41" s="113"/>
      <c r="AU41" s="122"/>
    </row>
    <row r="42" spans="1:13" s="101" customFormat="1" ht="25.5">
      <c r="A42" s="224" t="s">
        <v>150</v>
      </c>
      <c r="B42" s="410" t="s">
        <v>345</v>
      </c>
      <c r="C42" s="194" t="s">
        <v>12</v>
      </c>
      <c r="D42" s="411">
        <f>SUM(D43:D50)</f>
        <v>70.31</v>
      </c>
      <c r="E42" s="411">
        <f>SUM(E43:E50)</f>
        <v>84.7</v>
      </c>
      <c r="F42" s="411">
        <f>SUM(F43:F50)</f>
        <v>84.227</v>
      </c>
      <c r="G42" s="411">
        <f>SUM(G43:G50)</f>
        <v>85.06</v>
      </c>
      <c r="H42" s="412"/>
      <c r="I42" s="412"/>
      <c r="J42" s="412"/>
      <c r="K42" s="412"/>
      <c r="L42" s="407">
        <f t="shared" si="0"/>
        <v>119.79377044517139</v>
      </c>
      <c r="M42" s="407">
        <f t="shared" si="1"/>
        <v>99.44155844155844</v>
      </c>
    </row>
    <row r="43" spans="1:13" s="101" customFormat="1" ht="12.75">
      <c r="A43" s="199"/>
      <c r="B43" s="413" t="s">
        <v>346</v>
      </c>
      <c r="C43" s="180" t="s">
        <v>12</v>
      </c>
      <c r="D43" s="414"/>
      <c r="E43" s="401"/>
      <c r="F43" s="401"/>
      <c r="G43" s="401"/>
      <c r="H43" s="401"/>
      <c r="I43" s="401"/>
      <c r="J43" s="401"/>
      <c r="K43" s="401"/>
      <c r="L43" s="407"/>
      <c r="M43" s="407"/>
    </row>
    <row r="44" spans="1:13" s="101" customFormat="1" ht="12.75">
      <c r="A44" s="199"/>
      <c r="B44" s="191" t="s">
        <v>347</v>
      </c>
      <c r="C44" s="180" t="s">
        <v>12</v>
      </c>
      <c r="D44" s="414"/>
      <c r="E44" s="401"/>
      <c r="F44" s="401"/>
      <c r="G44" s="401"/>
      <c r="H44" s="401"/>
      <c r="I44" s="401"/>
      <c r="J44" s="401"/>
      <c r="K44" s="401"/>
      <c r="L44" s="407"/>
      <c r="M44" s="407"/>
    </row>
    <row r="45" spans="1:13" s="101" customFormat="1" ht="12.75">
      <c r="A45" s="199"/>
      <c r="B45" s="191" t="s">
        <v>348</v>
      </c>
      <c r="C45" s="180" t="s">
        <v>12</v>
      </c>
      <c r="D45" s="414"/>
      <c r="E45" s="401"/>
      <c r="F45" s="401"/>
      <c r="G45" s="401"/>
      <c r="H45" s="401"/>
      <c r="I45" s="401"/>
      <c r="J45" s="401"/>
      <c r="K45" s="401"/>
      <c r="L45" s="407"/>
      <c r="M45" s="407"/>
    </row>
    <row r="46" spans="1:13" s="101" customFormat="1" ht="12.75">
      <c r="A46" s="98"/>
      <c r="B46" s="191" t="s">
        <v>349</v>
      </c>
      <c r="C46" s="180" t="s">
        <v>12</v>
      </c>
      <c r="D46" s="414">
        <v>51.7</v>
      </c>
      <c r="E46" s="401">
        <v>55.25</v>
      </c>
      <c r="F46" s="401">
        <v>55</v>
      </c>
      <c r="G46" s="401">
        <v>55</v>
      </c>
      <c r="H46" s="401"/>
      <c r="I46" s="401"/>
      <c r="J46" s="401"/>
      <c r="K46" s="401"/>
      <c r="L46" s="407">
        <f t="shared" si="0"/>
        <v>106.38297872340425</v>
      </c>
      <c r="M46" s="407">
        <f t="shared" si="1"/>
        <v>99.5475113122172</v>
      </c>
    </row>
    <row r="47" spans="1:13" s="101" customFormat="1" ht="12.75">
      <c r="A47" s="98"/>
      <c r="B47" s="191" t="s">
        <v>350</v>
      </c>
      <c r="C47" s="180" t="s">
        <v>12</v>
      </c>
      <c r="D47" s="414">
        <v>3.5</v>
      </c>
      <c r="E47" s="401">
        <v>3.4</v>
      </c>
      <c r="F47" s="401">
        <v>4.3</v>
      </c>
      <c r="G47" s="401">
        <v>3.8</v>
      </c>
      <c r="H47" s="401"/>
      <c r="I47" s="401"/>
      <c r="J47" s="401"/>
      <c r="K47" s="401"/>
      <c r="L47" s="407">
        <f t="shared" si="0"/>
        <v>122.85714285714285</v>
      </c>
      <c r="M47" s="407">
        <f t="shared" si="1"/>
        <v>126.47058823529412</v>
      </c>
    </row>
    <row r="48" spans="1:13" s="101" customFormat="1" ht="12.75">
      <c r="A48" s="98"/>
      <c r="B48" s="191" t="s">
        <v>351</v>
      </c>
      <c r="C48" s="180" t="s">
        <v>12</v>
      </c>
      <c r="D48" s="414"/>
      <c r="E48" s="401"/>
      <c r="F48" s="401"/>
      <c r="G48" s="401"/>
      <c r="H48" s="401"/>
      <c r="I48" s="401"/>
      <c r="J48" s="401"/>
      <c r="K48" s="401"/>
      <c r="L48" s="407"/>
      <c r="M48" s="407"/>
    </row>
    <row r="49" spans="1:13" s="101" customFormat="1" ht="12.75">
      <c r="A49" s="98"/>
      <c r="B49" s="191" t="s">
        <v>352</v>
      </c>
      <c r="C49" s="180" t="s">
        <v>12</v>
      </c>
      <c r="D49" s="414">
        <v>12.5</v>
      </c>
      <c r="E49" s="401">
        <v>12.3</v>
      </c>
      <c r="F49" s="401">
        <v>9</v>
      </c>
      <c r="G49" s="401">
        <v>10.5</v>
      </c>
      <c r="H49" s="401"/>
      <c r="I49" s="401"/>
      <c r="J49" s="401"/>
      <c r="K49" s="401"/>
      <c r="L49" s="407">
        <f t="shared" si="0"/>
        <v>72</v>
      </c>
      <c r="M49" s="407">
        <f t="shared" si="1"/>
        <v>73.17073170731707</v>
      </c>
    </row>
    <row r="50" spans="1:47" s="101" customFormat="1" ht="12.75">
      <c r="A50" s="98"/>
      <c r="B50" s="191" t="s">
        <v>353</v>
      </c>
      <c r="C50" s="180" t="s">
        <v>12</v>
      </c>
      <c r="D50" s="414">
        <v>2.61</v>
      </c>
      <c r="E50" s="401">
        <f>10.5+0.25+2.6+0.4</f>
        <v>13.75</v>
      </c>
      <c r="F50" s="401">
        <f>11+0.25+4.277+0.4</f>
        <v>15.927000000000001</v>
      </c>
      <c r="G50" s="401">
        <v>15.76</v>
      </c>
      <c r="H50" s="401"/>
      <c r="I50" s="401"/>
      <c r="J50" s="401"/>
      <c r="K50" s="401"/>
      <c r="L50" s="407">
        <f t="shared" si="0"/>
        <v>610.2298850574713</v>
      </c>
      <c r="M50" s="407">
        <f t="shared" si="1"/>
        <v>115.83272727272728</v>
      </c>
      <c r="AU50" s="280">
        <f>G41-G42-G51</f>
        <v>0</v>
      </c>
    </row>
    <row r="51" spans="1:13" s="101" customFormat="1" ht="12.75">
      <c r="A51" s="224" t="s">
        <v>150</v>
      </c>
      <c r="B51" s="193" t="s">
        <v>354</v>
      </c>
      <c r="C51" s="194" t="s">
        <v>12</v>
      </c>
      <c r="D51" s="412">
        <v>38</v>
      </c>
      <c r="E51" s="412">
        <v>65.034</v>
      </c>
      <c r="F51" s="412">
        <v>20.048</v>
      </c>
      <c r="G51" s="401">
        <v>20</v>
      </c>
      <c r="H51" s="412"/>
      <c r="I51" s="412"/>
      <c r="J51" s="412"/>
      <c r="K51" s="412"/>
      <c r="L51" s="407">
        <f t="shared" si="0"/>
        <v>52.757894736842104</v>
      </c>
      <c r="M51" s="407">
        <f t="shared" si="1"/>
        <v>30.826952055847705</v>
      </c>
    </row>
    <row r="52" spans="1:13" s="125" customFormat="1" ht="12.75">
      <c r="A52" s="224" t="s">
        <v>150</v>
      </c>
      <c r="B52" s="193" t="s">
        <v>355</v>
      </c>
      <c r="C52" s="194" t="s">
        <v>12</v>
      </c>
      <c r="D52" s="412"/>
      <c r="E52" s="412"/>
      <c r="F52" s="412"/>
      <c r="G52" s="412"/>
      <c r="H52" s="412"/>
      <c r="I52" s="412"/>
      <c r="J52" s="412"/>
      <c r="K52" s="412"/>
      <c r="L52" s="407"/>
      <c r="M52" s="407"/>
    </row>
    <row r="53" spans="1:13" s="101" customFormat="1" ht="13.5">
      <c r="A53" s="135" t="s">
        <v>79</v>
      </c>
      <c r="B53" s="215" t="s">
        <v>356</v>
      </c>
      <c r="C53" s="217" t="s">
        <v>12</v>
      </c>
      <c r="D53" s="400"/>
      <c r="E53" s="400"/>
      <c r="F53" s="400"/>
      <c r="G53" s="400"/>
      <c r="H53" s="400"/>
      <c r="I53" s="400"/>
      <c r="J53" s="400"/>
      <c r="K53" s="400"/>
      <c r="L53" s="407"/>
      <c r="M53" s="407"/>
    </row>
    <row r="54" spans="1:13" s="101" customFormat="1" ht="38.25">
      <c r="A54" s="207"/>
      <c r="B54" s="415" t="s">
        <v>462</v>
      </c>
      <c r="C54" s="180" t="s">
        <v>12</v>
      </c>
      <c r="D54" s="401"/>
      <c r="E54" s="401"/>
      <c r="F54" s="401"/>
      <c r="G54" s="401"/>
      <c r="H54" s="401"/>
      <c r="I54" s="401"/>
      <c r="J54" s="401"/>
      <c r="K54" s="401"/>
      <c r="L54" s="407"/>
      <c r="M54" s="407"/>
    </row>
    <row r="55" spans="1:14" s="101" customFormat="1" ht="13.5">
      <c r="A55" s="135"/>
      <c r="B55" s="191" t="s">
        <v>461</v>
      </c>
      <c r="C55" s="180" t="s">
        <v>12</v>
      </c>
      <c r="D55" s="401"/>
      <c r="E55" s="401"/>
      <c r="F55" s="401"/>
      <c r="G55" s="401"/>
      <c r="H55" s="401"/>
      <c r="I55" s="401"/>
      <c r="J55" s="401"/>
      <c r="K55" s="401"/>
      <c r="L55" s="416"/>
      <c r="M55" s="416"/>
      <c r="N55" s="126"/>
    </row>
    <row r="56" spans="1:14" s="101" customFormat="1" ht="12.75">
      <c r="A56" s="98">
        <v>11</v>
      </c>
      <c r="B56" s="111" t="s">
        <v>7</v>
      </c>
      <c r="C56" s="104" t="s">
        <v>12</v>
      </c>
      <c r="D56" s="400">
        <v>850.5791</v>
      </c>
      <c r="E56" s="400">
        <f>E58+E66+E78+E79</f>
        <v>888.5440000000001</v>
      </c>
      <c r="F56" s="400">
        <f>F58+F66+F78+F79</f>
        <v>1098.108</v>
      </c>
      <c r="G56" s="400">
        <v>840.147</v>
      </c>
      <c r="H56" s="548"/>
      <c r="I56" s="548"/>
      <c r="J56" s="548"/>
      <c r="K56" s="548"/>
      <c r="L56" s="416">
        <f t="shared" si="0"/>
        <v>129.1012205684339</v>
      </c>
      <c r="M56" s="416">
        <f t="shared" si="1"/>
        <v>123.58510101919542</v>
      </c>
      <c r="N56" s="397"/>
    </row>
    <row r="57" spans="1:48" s="101" customFormat="1" ht="13.5">
      <c r="A57" s="135"/>
      <c r="B57" s="403" t="s">
        <v>54</v>
      </c>
      <c r="C57" s="194"/>
      <c r="D57" s="547"/>
      <c r="E57" s="549"/>
      <c r="F57" s="549"/>
      <c r="G57" s="549"/>
      <c r="H57" s="549"/>
      <c r="I57" s="549"/>
      <c r="J57" s="549"/>
      <c r="K57" s="549"/>
      <c r="L57" s="416"/>
      <c r="M57" s="416"/>
      <c r="N57" s="126"/>
      <c r="AT57" s="280"/>
      <c r="AU57" s="280"/>
      <c r="AV57" s="280"/>
    </row>
    <row r="58" spans="1:13" s="118" customFormat="1" ht="27">
      <c r="A58" s="135" t="s">
        <v>78</v>
      </c>
      <c r="B58" s="408" t="s">
        <v>8</v>
      </c>
      <c r="C58" s="217" t="s">
        <v>12</v>
      </c>
      <c r="D58" s="409">
        <v>39.51</v>
      </c>
      <c r="E58" s="409">
        <f>E61</f>
        <v>58.5</v>
      </c>
      <c r="F58" s="550">
        <v>132.619</v>
      </c>
      <c r="G58" s="409">
        <f>G61</f>
        <v>18</v>
      </c>
      <c r="H58" s="420"/>
      <c r="I58" s="420"/>
      <c r="J58" s="420"/>
      <c r="K58" s="420"/>
      <c r="L58" s="416">
        <f t="shared" si="0"/>
        <v>335.65932675272086</v>
      </c>
      <c r="M58" s="416">
        <f t="shared" si="1"/>
        <v>226.69914529914527</v>
      </c>
    </row>
    <row r="59" spans="1:13" s="118" customFormat="1" ht="13.5" hidden="1">
      <c r="A59" s="135"/>
      <c r="B59" s="403" t="s">
        <v>54</v>
      </c>
      <c r="C59" s="217"/>
      <c r="D59" s="409"/>
      <c r="E59" s="400"/>
      <c r="F59" s="400"/>
      <c r="G59" s="400"/>
      <c r="H59" s="400"/>
      <c r="I59" s="400"/>
      <c r="J59" s="400"/>
      <c r="K59" s="400"/>
      <c r="L59" s="416" t="e">
        <f t="shared" si="0"/>
        <v>#DIV/0!</v>
      </c>
      <c r="M59" s="416" t="e">
        <f t="shared" si="1"/>
        <v>#DIV/0!</v>
      </c>
    </row>
    <row r="60" spans="1:14" s="101" customFormat="1" ht="12.75" hidden="1">
      <c r="A60" s="98"/>
      <c r="B60" s="417" t="s">
        <v>357</v>
      </c>
      <c r="C60" s="180" t="s">
        <v>12</v>
      </c>
      <c r="D60" s="551"/>
      <c r="E60" s="401"/>
      <c r="F60" s="401"/>
      <c r="G60" s="401"/>
      <c r="H60" s="401"/>
      <c r="I60" s="401"/>
      <c r="J60" s="401"/>
      <c r="K60" s="401"/>
      <c r="L60" s="416" t="e">
        <f t="shared" si="0"/>
        <v>#DIV/0!</v>
      </c>
      <c r="M60" s="416" t="e">
        <f t="shared" si="1"/>
        <v>#DIV/0!</v>
      </c>
      <c r="N60" s="113"/>
    </row>
    <row r="61" spans="1:13" s="101" customFormat="1" ht="12.75">
      <c r="A61" s="98"/>
      <c r="B61" s="250" t="s">
        <v>358</v>
      </c>
      <c r="C61" s="180" t="s">
        <v>12</v>
      </c>
      <c r="D61" s="552">
        <v>39.51</v>
      </c>
      <c r="E61" s="553">
        <v>58.5</v>
      </c>
      <c r="F61" s="553">
        <v>18</v>
      </c>
      <c r="G61" s="412">
        <v>18</v>
      </c>
      <c r="H61" s="412"/>
      <c r="I61" s="412"/>
      <c r="J61" s="412"/>
      <c r="K61" s="412"/>
      <c r="L61" s="416">
        <f t="shared" si="0"/>
        <v>45.55808656036447</v>
      </c>
      <c r="M61" s="416">
        <f t="shared" si="1"/>
        <v>30.76923076923077</v>
      </c>
    </row>
    <row r="62" spans="1:13" s="101" customFormat="1" ht="12.75" hidden="1">
      <c r="A62" s="98"/>
      <c r="B62" s="250" t="s">
        <v>359</v>
      </c>
      <c r="C62" s="180" t="s">
        <v>12</v>
      </c>
      <c r="D62" s="551"/>
      <c r="E62" s="401"/>
      <c r="F62" s="401"/>
      <c r="G62" s="401"/>
      <c r="H62" s="401"/>
      <c r="I62" s="401"/>
      <c r="J62" s="401"/>
      <c r="K62" s="401"/>
      <c r="L62" s="416" t="e">
        <f t="shared" si="0"/>
        <v>#DIV/0!</v>
      </c>
      <c r="M62" s="416" t="e">
        <f t="shared" si="1"/>
        <v>#DIV/0!</v>
      </c>
    </row>
    <row r="63" spans="1:13" s="101" customFormat="1" ht="12.75" hidden="1">
      <c r="A63" s="98"/>
      <c r="B63" s="179" t="s">
        <v>360</v>
      </c>
      <c r="C63" s="180" t="s">
        <v>12</v>
      </c>
      <c r="D63" s="551"/>
      <c r="E63" s="401"/>
      <c r="F63" s="401"/>
      <c r="G63" s="401"/>
      <c r="H63" s="401"/>
      <c r="I63" s="401"/>
      <c r="J63" s="401"/>
      <c r="K63" s="401"/>
      <c r="L63" s="416" t="e">
        <f t="shared" si="0"/>
        <v>#DIV/0!</v>
      </c>
      <c r="M63" s="416" t="e">
        <f t="shared" si="1"/>
        <v>#DIV/0!</v>
      </c>
    </row>
    <row r="64" spans="1:14" s="101" customFormat="1" ht="13.5" hidden="1">
      <c r="A64" s="98"/>
      <c r="B64" s="179" t="s">
        <v>361</v>
      </c>
      <c r="C64" s="180" t="s">
        <v>12</v>
      </c>
      <c r="D64" s="551"/>
      <c r="E64" s="401"/>
      <c r="F64" s="401"/>
      <c r="G64" s="401"/>
      <c r="H64" s="401"/>
      <c r="I64" s="401"/>
      <c r="J64" s="401"/>
      <c r="K64" s="401"/>
      <c r="L64" s="416" t="e">
        <f t="shared" si="0"/>
        <v>#DIV/0!</v>
      </c>
      <c r="M64" s="416" t="e">
        <f t="shared" si="1"/>
        <v>#DIV/0!</v>
      </c>
      <c r="N64" s="118"/>
    </row>
    <row r="65" spans="1:13" s="101" customFormat="1" ht="12.75" hidden="1">
      <c r="A65" s="98"/>
      <c r="B65" s="131" t="s">
        <v>408</v>
      </c>
      <c r="C65" s="180" t="s">
        <v>12</v>
      </c>
      <c r="D65" s="401"/>
      <c r="E65" s="401"/>
      <c r="F65" s="401"/>
      <c r="G65" s="401"/>
      <c r="H65" s="401"/>
      <c r="I65" s="401"/>
      <c r="J65" s="401"/>
      <c r="K65" s="401"/>
      <c r="L65" s="416" t="e">
        <f t="shared" si="0"/>
        <v>#DIV/0!</v>
      </c>
      <c r="M65" s="416" t="e">
        <f t="shared" si="1"/>
        <v>#DIV/0!</v>
      </c>
    </row>
    <row r="66" spans="1:13" s="106" customFormat="1" ht="13.5">
      <c r="A66" s="135" t="s">
        <v>79</v>
      </c>
      <c r="B66" s="219" t="s">
        <v>9</v>
      </c>
      <c r="C66" s="217" t="s">
        <v>12</v>
      </c>
      <c r="D66" s="420">
        <v>620.798</v>
      </c>
      <c r="E66" s="420">
        <v>639.19</v>
      </c>
      <c r="F66" s="420">
        <v>688.608</v>
      </c>
      <c r="G66" s="420">
        <v>628.459</v>
      </c>
      <c r="H66" s="420"/>
      <c r="I66" s="420"/>
      <c r="J66" s="420"/>
      <c r="K66" s="420"/>
      <c r="L66" s="416"/>
      <c r="M66" s="416"/>
    </row>
    <row r="67" spans="1:13" s="118" customFormat="1" ht="13.5" hidden="1">
      <c r="A67" s="135"/>
      <c r="B67" s="219" t="s">
        <v>54</v>
      </c>
      <c r="C67" s="217"/>
      <c r="D67" s="409"/>
      <c r="E67" s="409"/>
      <c r="F67" s="409"/>
      <c r="G67" s="409"/>
      <c r="H67" s="409"/>
      <c r="I67" s="409"/>
      <c r="J67" s="409"/>
      <c r="K67" s="409"/>
      <c r="L67" s="416"/>
      <c r="M67" s="416"/>
    </row>
    <row r="68" spans="1:13" s="118" customFormat="1" ht="13.5" hidden="1">
      <c r="A68" s="135"/>
      <c r="B68" s="219" t="s">
        <v>466</v>
      </c>
      <c r="C68" s="217" t="s">
        <v>12</v>
      </c>
      <c r="D68" s="420">
        <v>32.074</v>
      </c>
      <c r="E68" s="420">
        <v>32.294</v>
      </c>
      <c r="F68" s="420">
        <v>32.294</v>
      </c>
      <c r="G68" s="420"/>
      <c r="H68" s="420"/>
      <c r="I68" s="420"/>
      <c r="J68" s="420"/>
      <c r="K68" s="420"/>
      <c r="L68" s="416"/>
      <c r="M68" s="416"/>
    </row>
    <row r="69" spans="1:13" s="118" customFormat="1" ht="13.5" hidden="1">
      <c r="A69" s="135"/>
      <c r="B69" s="219" t="s">
        <v>467</v>
      </c>
      <c r="C69" s="217" t="s">
        <v>12</v>
      </c>
      <c r="D69" s="420">
        <v>1.334</v>
      </c>
      <c r="E69" s="420">
        <v>1.45</v>
      </c>
      <c r="F69" s="420">
        <v>1.45</v>
      </c>
      <c r="G69" s="420"/>
      <c r="H69" s="420"/>
      <c r="I69" s="420"/>
      <c r="J69" s="420"/>
      <c r="K69" s="420"/>
      <c r="L69" s="416"/>
      <c r="M69" s="416"/>
    </row>
    <row r="70" spans="1:13" s="118" customFormat="1" ht="13.5" hidden="1">
      <c r="A70" s="135"/>
      <c r="B70" s="219" t="s">
        <v>468</v>
      </c>
      <c r="C70" s="217" t="s">
        <v>12</v>
      </c>
      <c r="D70" s="420">
        <v>2.455</v>
      </c>
      <c r="E70" s="420">
        <v>2.74</v>
      </c>
      <c r="F70" s="420">
        <v>2.74</v>
      </c>
      <c r="G70" s="420"/>
      <c r="H70" s="420"/>
      <c r="I70" s="420"/>
      <c r="J70" s="420"/>
      <c r="K70" s="420"/>
      <c r="L70" s="416"/>
      <c r="M70" s="416"/>
    </row>
    <row r="71" spans="1:13" s="118" customFormat="1" ht="13.5" hidden="1">
      <c r="A71" s="135"/>
      <c r="B71" s="219" t="s">
        <v>469</v>
      </c>
      <c r="C71" s="217" t="s">
        <v>12</v>
      </c>
      <c r="D71" s="420">
        <v>2.648</v>
      </c>
      <c r="E71" s="420">
        <v>3.006</v>
      </c>
      <c r="F71" s="420">
        <v>3.006</v>
      </c>
      <c r="G71" s="420"/>
      <c r="H71" s="420"/>
      <c r="I71" s="420"/>
      <c r="J71" s="420"/>
      <c r="K71" s="420"/>
      <c r="L71" s="416"/>
      <c r="M71" s="416"/>
    </row>
    <row r="72" spans="1:13" s="118" customFormat="1" ht="13.5" hidden="1">
      <c r="A72" s="135"/>
      <c r="B72" s="219" t="s">
        <v>470</v>
      </c>
      <c r="C72" s="217" t="s">
        <v>12</v>
      </c>
      <c r="D72" s="420">
        <v>0.4</v>
      </c>
      <c r="E72" s="420">
        <v>0.6</v>
      </c>
      <c r="F72" s="420">
        <v>0.6</v>
      </c>
      <c r="G72" s="420"/>
      <c r="H72" s="420"/>
      <c r="I72" s="420"/>
      <c r="J72" s="420"/>
      <c r="K72" s="420"/>
      <c r="L72" s="416"/>
      <c r="M72" s="416"/>
    </row>
    <row r="73" spans="1:13" s="106" customFormat="1" ht="13.5" hidden="1">
      <c r="A73" s="135"/>
      <c r="B73" s="219" t="s">
        <v>407</v>
      </c>
      <c r="C73" s="217" t="s">
        <v>12</v>
      </c>
      <c r="D73" s="554">
        <v>394.444</v>
      </c>
      <c r="E73" s="420">
        <v>404.486</v>
      </c>
      <c r="F73" s="420">
        <v>404.486</v>
      </c>
      <c r="G73" s="420"/>
      <c r="H73" s="420"/>
      <c r="I73" s="420"/>
      <c r="J73" s="420"/>
      <c r="K73" s="420"/>
      <c r="L73" s="416"/>
      <c r="M73" s="416"/>
    </row>
    <row r="74" spans="1:13" s="106" customFormat="1" ht="13.5" hidden="1">
      <c r="A74" s="135"/>
      <c r="B74" s="219" t="s">
        <v>463</v>
      </c>
      <c r="C74" s="217" t="s">
        <v>12</v>
      </c>
      <c r="D74" s="554">
        <v>1.437</v>
      </c>
      <c r="E74" s="420">
        <v>1.32</v>
      </c>
      <c r="F74" s="420">
        <v>1.32</v>
      </c>
      <c r="G74" s="420"/>
      <c r="H74" s="420"/>
      <c r="I74" s="420"/>
      <c r="J74" s="420"/>
      <c r="K74" s="420"/>
      <c r="L74" s="416"/>
      <c r="M74" s="416"/>
    </row>
    <row r="75" spans="1:13" s="106" customFormat="1" ht="13.5" hidden="1">
      <c r="A75" s="135"/>
      <c r="B75" s="219" t="s">
        <v>464</v>
      </c>
      <c r="C75" s="217" t="s">
        <v>12</v>
      </c>
      <c r="D75" s="554">
        <v>5.223</v>
      </c>
      <c r="E75" s="420">
        <v>4.749</v>
      </c>
      <c r="F75" s="420">
        <v>4.749</v>
      </c>
      <c r="G75" s="420"/>
      <c r="H75" s="420"/>
      <c r="I75" s="420"/>
      <c r="J75" s="420"/>
      <c r="K75" s="420"/>
      <c r="L75" s="416"/>
      <c r="M75" s="416"/>
    </row>
    <row r="76" spans="1:13" s="106" customFormat="1" ht="13.5" hidden="1">
      <c r="A76" s="135"/>
      <c r="B76" s="219" t="s">
        <v>465</v>
      </c>
      <c r="C76" s="217" t="s">
        <v>12</v>
      </c>
      <c r="D76" s="554">
        <v>19.742</v>
      </c>
      <c r="E76" s="420">
        <v>18.572</v>
      </c>
      <c r="F76" s="420">
        <v>18.572</v>
      </c>
      <c r="G76" s="420"/>
      <c r="H76" s="420"/>
      <c r="I76" s="420"/>
      <c r="J76" s="420"/>
      <c r="K76" s="420"/>
      <c r="L76" s="416"/>
      <c r="M76" s="416"/>
    </row>
    <row r="77" spans="1:13" s="106" customFormat="1" ht="13.5" hidden="1">
      <c r="A77" s="135"/>
      <c r="B77" s="219" t="s">
        <v>471</v>
      </c>
      <c r="C77" s="217" t="s">
        <v>12</v>
      </c>
      <c r="D77" s="554">
        <v>83.253</v>
      </c>
      <c r="E77" s="420">
        <v>86.623</v>
      </c>
      <c r="F77" s="420">
        <v>86.623</v>
      </c>
      <c r="G77" s="420"/>
      <c r="H77" s="420"/>
      <c r="I77" s="420"/>
      <c r="J77" s="420"/>
      <c r="K77" s="420"/>
      <c r="L77" s="416"/>
      <c r="M77" s="416"/>
    </row>
    <row r="78" spans="1:13" s="106" customFormat="1" ht="13.5">
      <c r="A78" s="135" t="s">
        <v>525</v>
      </c>
      <c r="B78" s="219" t="s">
        <v>526</v>
      </c>
      <c r="C78" s="217" t="s">
        <v>12</v>
      </c>
      <c r="D78" s="554">
        <v>2.731</v>
      </c>
      <c r="E78" s="420">
        <v>12.508</v>
      </c>
      <c r="F78" s="420">
        <v>14.06</v>
      </c>
      <c r="G78" s="420">
        <v>12.799</v>
      </c>
      <c r="H78" s="420"/>
      <c r="I78" s="420"/>
      <c r="J78" s="420"/>
      <c r="K78" s="420"/>
      <c r="L78" s="416"/>
      <c r="M78" s="416"/>
    </row>
    <row r="79" spans="1:13" s="106" customFormat="1" ht="13.5">
      <c r="A79" s="135" t="s">
        <v>527</v>
      </c>
      <c r="B79" s="219" t="s">
        <v>528</v>
      </c>
      <c r="C79" s="217" t="s">
        <v>12</v>
      </c>
      <c r="D79" s="554">
        <v>2.144</v>
      </c>
      <c r="E79" s="420">
        <v>178.346</v>
      </c>
      <c r="F79" s="420">
        <f>184.346+78.475</f>
        <v>262.821</v>
      </c>
      <c r="G79" s="420">
        <v>180.889</v>
      </c>
      <c r="H79" s="420"/>
      <c r="I79" s="420"/>
      <c r="J79" s="420"/>
      <c r="K79" s="420"/>
      <c r="L79" s="416"/>
      <c r="M79" s="416"/>
    </row>
    <row r="80" spans="1:48" s="126" customFormat="1" ht="25.5">
      <c r="A80" s="98">
        <v>12</v>
      </c>
      <c r="B80" s="103" t="s">
        <v>10</v>
      </c>
      <c r="C80" s="104" t="s">
        <v>12</v>
      </c>
      <c r="D80" s="555">
        <f>D81+D82+D83</f>
        <v>2078.44</v>
      </c>
      <c r="E80" s="555">
        <f>E81+E82</f>
        <v>2356.8500000000004</v>
      </c>
      <c r="F80" s="555">
        <f>F81+F82</f>
        <v>2344.3999999999996</v>
      </c>
      <c r="G80" s="555">
        <v>3781</v>
      </c>
      <c r="H80" s="555"/>
      <c r="I80" s="555"/>
      <c r="J80" s="555"/>
      <c r="K80" s="555"/>
      <c r="L80" s="416">
        <f>F80/D80*100</f>
        <v>112.79613556321084</v>
      </c>
      <c r="M80" s="416">
        <f>F80/E80*100</f>
        <v>99.4717525510745</v>
      </c>
      <c r="N80" s="398"/>
      <c r="AU80" s="126">
        <f>18906/5</f>
        <v>3781.2</v>
      </c>
      <c r="AV80" s="704">
        <f>AU80-G81</f>
        <v>3507.384</v>
      </c>
    </row>
    <row r="81" spans="1:14" s="126" customFormat="1" ht="13.5">
      <c r="A81" s="98"/>
      <c r="B81" s="191" t="s">
        <v>362</v>
      </c>
      <c r="C81" s="180" t="s">
        <v>12</v>
      </c>
      <c r="D81" s="556">
        <v>203.12</v>
      </c>
      <c r="E81" s="556">
        <v>229.24</v>
      </c>
      <c r="F81" s="556">
        <v>228.18</v>
      </c>
      <c r="G81" s="556">
        <f>F81*1.2</f>
        <v>273.816</v>
      </c>
      <c r="H81" s="556"/>
      <c r="I81" s="556"/>
      <c r="J81" s="556"/>
      <c r="K81" s="556"/>
      <c r="L81" s="416">
        <f>F81/D81*100</f>
        <v>112.33753446238677</v>
      </c>
      <c r="M81" s="416">
        <f>F81/E81*100</f>
        <v>99.5376025126505</v>
      </c>
      <c r="N81" s="399"/>
    </row>
    <row r="82" spans="1:14" s="126" customFormat="1" ht="13.5">
      <c r="A82" s="98"/>
      <c r="B82" s="191" t="s">
        <v>363</v>
      </c>
      <c r="C82" s="180" t="s">
        <v>12</v>
      </c>
      <c r="D82" s="556">
        <v>1875.32</v>
      </c>
      <c r="E82" s="556">
        <v>2127.61</v>
      </c>
      <c r="F82" s="556">
        <v>2116.22</v>
      </c>
      <c r="G82" s="556">
        <v>3507.38</v>
      </c>
      <c r="H82" s="556"/>
      <c r="I82" s="556"/>
      <c r="J82" s="556"/>
      <c r="K82" s="556"/>
      <c r="L82" s="416">
        <f>F82/D82*100</f>
        <v>112.84580764882793</v>
      </c>
      <c r="M82" s="416">
        <f>F82/E82*100</f>
        <v>99.46465752652036</v>
      </c>
      <c r="N82" s="399"/>
    </row>
    <row r="83" spans="1:24" s="101" customFormat="1" ht="12.75">
      <c r="A83" s="98" t="s">
        <v>364</v>
      </c>
      <c r="B83" s="418" t="s">
        <v>365</v>
      </c>
      <c r="C83" s="180" t="s">
        <v>12</v>
      </c>
      <c r="D83" s="557"/>
      <c r="E83" s="558"/>
      <c r="F83" s="558"/>
      <c r="G83" s="558"/>
      <c r="H83" s="558"/>
      <c r="I83" s="558"/>
      <c r="J83" s="558"/>
      <c r="K83" s="558"/>
      <c r="L83" s="416"/>
      <c r="M83" s="41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</sheetData>
  <sheetProtection/>
  <mergeCells count="15">
    <mergeCell ref="A6:A7"/>
    <mergeCell ref="K6:K7"/>
    <mergeCell ref="F1:M2"/>
    <mergeCell ref="A3:M3"/>
    <mergeCell ref="A4:M4"/>
    <mergeCell ref="L6:M6"/>
    <mergeCell ref="C6:C7"/>
    <mergeCell ref="D6:D7"/>
    <mergeCell ref="E6:F6"/>
    <mergeCell ref="A1:B2"/>
    <mergeCell ref="J6:J7"/>
    <mergeCell ref="G6:G7"/>
    <mergeCell ref="B6:B7"/>
    <mergeCell ref="H6:H7"/>
    <mergeCell ref="I6:I7"/>
  </mergeCells>
  <printOptions horizontalCentered="1"/>
  <pageMargins left="0.6692913385826772" right="0.03937007874015748" top="0.2755905511811024" bottom="0.1968503937007874" header="1.1811023622047245" footer="0.07874015748031496"/>
  <pageSetup horizontalDpi="600" verticalDpi="600" orientation="portrait" paperSize="9" scale="88" r:id="rId3"/>
  <headerFooter alignWithMargins="0">
    <oddFooter>&amp;C&amp;P</oddFooter>
  </headerFooter>
  <colBreaks count="1" manualBreakCount="1">
    <brk id="4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055"/>
  <sheetViews>
    <sheetView zoomScalePageLayoutView="0" workbookViewId="0" topLeftCell="A210">
      <selection activeCell="A230" sqref="A230:IV230"/>
    </sheetView>
  </sheetViews>
  <sheetFormatPr defaultColWidth="9.140625" defaultRowHeight="12.75"/>
  <cols>
    <col min="1" max="1" width="4.28125" style="59" bestFit="1" customWidth="1"/>
    <col min="2" max="2" width="32.140625" style="58" customWidth="1"/>
    <col min="3" max="3" width="10.28125" style="57" bestFit="1" customWidth="1"/>
    <col min="4" max="4" width="11.140625" style="57" customWidth="1"/>
    <col min="5" max="5" width="10.8515625" style="58" customWidth="1"/>
    <col min="6" max="6" width="10.421875" style="58" customWidth="1"/>
    <col min="7" max="7" width="11.28125" style="58" customWidth="1"/>
    <col min="8" max="11" width="10.7109375" style="58" hidden="1" customWidth="1"/>
    <col min="12" max="12" width="9.57421875" style="58" bestFit="1" customWidth="1"/>
    <col min="13" max="13" width="9.28125" style="58" bestFit="1" customWidth="1"/>
    <col min="14" max="14" width="0" style="58" hidden="1" customWidth="1"/>
    <col min="15" max="15" width="11.28125" style="58" hidden="1" customWidth="1"/>
    <col min="16" max="16" width="15.421875" style="58" hidden="1" customWidth="1"/>
    <col min="17" max="46" width="0" style="58" hidden="1" customWidth="1"/>
    <col min="47" max="47" width="11.00390625" style="58" hidden="1" customWidth="1"/>
    <col min="48" max="48" width="10.28125" style="58" hidden="1" customWidth="1"/>
    <col min="49" max="49" width="0" style="58" hidden="1" customWidth="1"/>
    <col min="50" max="50" width="11.421875" style="58" hidden="1" customWidth="1"/>
    <col min="51" max="51" width="12.28125" style="58" hidden="1" customWidth="1"/>
    <col min="52" max="52" width="11.8515625" style="58" hidden="1" customWidth="1"/>
    <col min="53" max="53" width="14.57421875" style="58" hidden="1" customWidth="1"/>
    <col min="54" max="16384" width="9.140625" style="58" customWidth="1"/>
  </cols>
  <sheetData>
    <row r="1" spans="1:13" ht="21.75" customHeight="1">
      <c r="A1" s="617" t="s">
        <v>410</v>
      </c>
      <c r="B1" s="618"/>
      <c r="F1" s="546" t="s">
        <v>556</v>
      </c>
      <c r="G1" s="546"/>
      <c r="H1" s="546"/>
      <c r="I1" s="546"/>
      <c r="J1" s="546"/>
      <c r="K1" s="546"/>
      <c r="L1" s="546"/>
      <c r="M1" s="546"/>
    </row>
    <row r="2" spans="1:2" ht="12.75">
      <c r="A2" s="618"/>
      <c r="B2" s="618"/>
    </row>
    <row r="3" spans="1:13" s="96" customFormat="1" ht="22.5" customHeight="1">
      <c r="A3" s="130"/>
      <c r="B3" s="615" t="s">
        <v>151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</row>
    <row r="4" spans="1:13" s="96" customFormat="1" ht="12.75">
      <c r="A4" s="546" t="s">
        <v>608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</row>
    <row r="5" spans="1:4" s="96" customFormat="1" ht="5.25" customHeight="1">
      <c r="A5" s="130"/>
      <c r="C5" s="95"/>
      <c r="D5" s="95"/>
    </row>
    <row r="6" spans="1:53" s="101" customFormat="1" ht="16.5" customHeight="1">
      <c r="A6" s="543" t="s">
        <v>472</v>
      </c>
      <c r="B6" s="544" t="s">
        <v>53</v>
      </c>
      <c r="C6" s="544" t="s">
        <v>56</v>
      </c>
      <c r="D6" s="543" t="s">
        <v>592</v>
      </c>
      <c r="E6" s="543" t="s">
        <v>593</v>
      </c>
      <c r="F6" s="543"/>
      <c r="G6" s="543" t="s">
        <v>569</v>
      </c>
      <c r="H6" s="543" t="s">
        <v>570</v>
      </c>
      <c r="I6" s="543" t="s">
        <v>571</v>
      </c>
      <c r="J6" s="543" t="s">
        <v>573</v>
      </c>
      <c r="K6" s="543" t="s">
        <v>572</v>
      </c>
      <c r="L6" s="619" t="s">
        <v>52</v>
      </c>
      <c r="M6" s="620"/>
      <c r="AX6" s="543" t="s">
        <v>592</v>
      </c>
      <c r="AY6" s="543" t="s">
        <v>593</v>
      </c>
      <c r="AZ6" s="543"/>
      <c r="BA6" s="621" t="s">
        <v>569</v>
      </c>
    </row>
    <row r="7" spans="1:53" s="101" customFormat="1" ht="48.75" customHeight="1">
      <c r="A7" s="545"/>
      <c r="B7" s="543"/>
      <c r="C7" s="545"/>
      <c r="D7" s="543"/>
      <c r="E7" s="100" t="s">
        <v>55</v>
      </c>
      <c r="F7" s="100" t="s">
        <v>562</v>
      </c>
      <c r="G7" s="543"/>
      <c r="H7" s="543"/>
      <c r="I7" s="543"/>
      <c r="J7" s="543"/>
      <c r="K7" s="543"/>
      <c r="L7" s="131" t="s">
        <v>596</v>
      </c>
      <c r="M7" s="131" t="s">
        <v>597</v>
      </c>
      <c r="AX7" s="543"/>
      <c r="AY7" s="100" t="s">
        <v>55</v>
      </c>
      <c r="AZ7" s="100" t="s">
        <v>562</v>
      </c>
      <c r="BA7" s="622"/>
    </row>
    <row r="8" spans="1:53" s="138" customFormat="1" ht="15.75" customHeight="1">
      <c r="A8" s="98" t="s">
        <v>77</v>
      </c>
      <c r="B8" s="133" t="s">
        <v>152</v>
      </c>
      <c r="C8" s="134"/>
      <c r="D8" s="135"/>
      <c r="E8" s="135"/>
      <c r="F8" s="135"/>
      <c r="G8" s="135"/>
      <c r="H8" s="135"/>
      <c r="I8" s="135"/>
      <c r="J8" s="135"/>
      <c r="K8" s="135"/>
      <c r="L8" s="136"/>
      <c r="M8" s="137"/>
      <c r="AX8" s="135"/>
      <c r="AY8" s="135"/>
      <c r="AZ8" s="135"/>
      <c r="BA8" s="135"/>
    </row>
    <row r="9" spans="1:53" s="140" customFormat="1" ht="25.5">
      <c r="A9" s="189" t="s">
        <v>61</v>
      </c>
      <c r="B9" s="190" t="s">
        <v>251</v>
      </c>
      <c r="C9" s="104" t="s">
        <v>12</v>
      </c>
      <c r="D9" s="105">
        <f>D10+D14+D15</f>
        <v>1092.7</v>
      </c>
      <c r="E9" s="105">
        <f>E10+E14+E15</f>
        <v>1165.8</v>
      </c>
      <c r="F9" s="105">
        <f>F10+F14+F15</f>
        <v>1165.8</v>
      </c>
      <c r="G9" s="105">
        <f>G10+G14+G15</f>
        <v>1228.956</v>
      </c>
      <c r="H9" s="105"/>
      <c r="I9" s="105"/>
      <c r="J9" s="105"/>
      <c r="K9" s="105"/>
      <c r="L9" s="175">
        <f>F9/D9*100</f>
        <v>106.68985082822367</v>
      </c>
      <c r="M9" s="176">
        <f>F9/E9*100</f>
        <v>100</v>
      </c>
      <c r="AR9" s="140">
        <f>G9/F9*100</f>
        <v>105.41739577972207</v>
      </c>
      <c r="AS9" s="140">
        <f aca="true" t="shared" si="0" ref="AS9:AS72">F9/D9*100</f>
        <v>106.68985082822367</v>
      </c>
      <c r="AX9" s="139">
        <f>AX10+AX14+AX15</f>
        <v>1081.273</v>
      </c>
      <c r="AY9" s="139">
        <f>AY10+AY14+AY15</f>
        <v>1149.284</v>
      </c>
      <c r="AZ9" s="139">
        <f>AZ10+AZ14+AZ15</f>
        <v>1151.19</v>
      </c>
      <c r="BA9" s="139">
        <f>BA10+BA14+BA15</f>
        <v>1205.953</v>
      </c>
    </row>
    <row r="10" spans="1:53" s="96" customFormat="1" ht="12.75">
      <c r="A10" s="189"/>
      <c r="B10" s="191" t="s">
        <v>14</v>
      </c>
      <c r="C10" s="180" t="s">
        <v>12</v>
      </c>
      <c r="D10" s="129">
        <f>D11+D12+D13</f>
        <v>635</v>
      </c>
      <c r="E10" s="129">
        <f>E11+E12+E13</f>
        <v>683.8</v>
      </c>
      <c r="F10" s="129">
        <f>F11+F12+F13</f>
        <v>683.8</v>
      </c>
      <c r="G10" s="129">
        <f>G11+G12+G13</f>
        <v>721.905</v>
      </c>
      <c r="H10" s="129"/>
      <c r="I10" s="129"/>
      <c r="J10" s="129"/>
      <c r="K10" s="129"/>
      <c r="L10" s="188">
        <f aca="true" t="shared" si="1" ref="L10:L71">F10/D10*100</f>
        <v>107.68503937007874</v>
      </c>
      <c r="M10" s="182">
        <f aca="true" t="shared" si="2" ref="M10:M71">F10/E10*100</f>
        <v>100</v>
      </c>
      <c r="AR10" s="140">
        <f aca="true" t="shared" si="3" ref="AR10:AR71">G10/F10*100</f>
        <v>105.57253582918982</v>
      </c>
      <c r="AS10" s="140">
        <f t="shared" si="0"/>
        <v>107.68503937007874</v>
      </c>
      <c r="AX10" s="109">
        <f>AX11+AX12+AX13</f>
        <v>622.233</v>
      </c>
      <c r="AY10" s="109">
        <f>AY11+AY12+AY13</f>
        <v>684.001</v>
      </c>
      <c r="AZ10" s="109">
        <f>AZ11+AZ12+AZ13</f>
        <v>670.75</v>
      </c>
      <c r="BA10" s="109">
        <f>BA11+BA12+BA13</f>
        <v>697.58</v>
      </c>
    </row>
    <row r="11" spans="1:53" s="145" customFormat="1" ht="12.75">
      <c r="A11" s="192"/>
      <c r="B11" s="193" t="s">
        <v>11</v>
      </c>
      <c r="C11" s="194" t="s">
        <v>12</v>
      </c>
      <c r="D11" s="195">
        <v>336.4</v>
      </c>
      <c r="E11" s="195">
        <v>355.7</v>
      </c>
      <c r="F11" s="195">
        <v>355.7</v>
      </c>
      <c r="G11" s="195">
        <v>367.082</v>
      </c>
      <c r="H11" s="195"/>
      <c r="I11" s="195"/>
      <c r="J11" s="195"/>
      <c r="K11" s="195"/>
      <c r="L11" s="188">
        <f t="shared" si="1"/>
        <v>105.73721759809752</v>
      </c>
      <c r="M11" s="182">
        <f t="shared" si="2"/>
        <v>100</v>
      </c>
      <c r="AR11" s="140">
        <f t="shared" si="3"/>
        <v>103.19988754568456</v>
      </c>
      <c r="AS11" s="140">
        <f t="shared" si="0"/>
        <v>105.73721759809752</v>
      </c>
      <c r="AX11" s="144">
        <v>285.989</v>
      </c>
      <c r="AY11" s="144">
        <v>294.279</v>
      </c>
      <c r="AZ11" s="144">
        <v>293.42</v>
      </c>
      <c r="BA11" s="144">
        <v>305.156</v>
      </c>
    </row>
    <row r="12" spans="1:53" s="145" customFormat="1" ht="12.75">
      <c r="A12" s="192"/>
      <c r="B12" s="193" t="s">
        <v>15</v>
      </c>
      <c r="C12" s="194" t="s">
        <v>12</v>
      </c>
      <c r="D12" s="195">
        <v>274.6</v>
      </c>
      <c r="E12" s="195">
        <v>304.8</v>
      </c>
      <c r="F12" s="195">
        <v>304.8</v>
      </c>
      <c r="G12" s="195">
        <v>330.708</v>
      </c>
      <c r="H12" s="195"/>
      <c r="I12" s="195"/>
      <c r="J12" s="195"/>
      <c r="K12" s="195"/>
      <c r="L12" s="188">
        <f t="shared" si="1"/>
        <v>110.99781500364165</v>
      </c>
      <c r="M12" s="182">
        <f t="shared" si="2"/>
        <v>100</v>
      </c>
      <c r="AR12" s="140">
        <f t="shared" si="3"/>
        <v>108.5</v>
      </c>
      <c r="AS12" s="140">
        <f t="shared" si="0"/>
        <v>110.99781500364165</v>
      </c>
      <c r="AX12" s="144">
        <v>310.368</v>
      </c>
      <c r="AY12" s="144">
        <v>361.252</v>
      </c>
      <c r="AZ12" s="144">
        <v>350.17</v>
      </c>
      <c r="BA12" s="144">
        <v>364.178</v>
      </c>
    </row>
    <row r="13" spans="1:53" s="145" customFormat="1" ht="12.75">
      <c r="A13" s="192"/>
      <c r="B13" s="193" t="s">
        <v>16</v>
      </c>
      <c r="C13" s="194" t="s">
        <v>12</v>
      </c>
      <c r="D13" s="195">
        <v>24</v>
      </c>
      <c r="E13" s="195">
        <v>23.3</v>
      </c>
      <c r="F13" s="195">
        <v>23.3</v>
      </c>
      <c r="G13" s="195">
        <v>24.115</v>
      </c>
      <c r="H13" s="195"/>
      <c r="I13" s="195"/>
      <c r="J13" s="195"/>
      <c r="K13" s="195"/>
      <c r="L13" s="188">
        <f t="shared" si="1"/>
        <v>97.08333333333333</v>
      </c>
      <c r="M13" s="182">
        <f t="shared" si="2"/>
        <v>100</v>
      </c>
      <c r="AR13" s="140">
        <f t="shared" si="3"/>
        <v>103.49785407725321</v>
      </c>
      <c r="AS13" s="140">
        <f t="shared" si="0"/>
        <v>97.08333333333333</v>
      </c>
      <c r="AX13" s="144">
        <v>25.876</v>
      </c>
      <c r="AY13" s="144">
        <v>28.47</v>
      </c>
      <c r="AZ13" s="144">
        <v>27.16</v>
      </c>
      <c r="BA13" s="144">
        <v>28.246</v>
      </c>
    </row>
    <row r="14" spans="1:53" s="96" customFormat="1" ht="12.75">
      <c r="A14" s="189"/>
      <c r="B14" s="191" t="s">
        <v>17</v>
      </c>
      <c r="C14" s="180" t="s">
        <v>12</v>
      </c>
      <c r="D14" s="129">
        <v>451.8</v>
      </c>
      <c r="E14" s="129">
        <v>475.8</v>
      </c>
      <c r="F14" s="129">
        <v>475.8</v>
      </c>
      <c r="G14" s="129">
        <v>500.541</v>
      </c>
      <c r="H14" s="129"/>
      <c r="I14" s="129"/>
      <c r="J14" s="129"/>
      <c r="K14" s="129"/>
      <c r="L14" s="188">
        <f t="shared" si="1"/>
        <v>105.31208499335989</v>
      </c>
      <c r="M14" s="182">
        <f t="shared" si="2"/>
        <v>100</v>
      </c>
      <c r="AR14" s="140">
        <f t="shared" si="3"/>
        <v>105.1998738965952</v>
      </c>
      <c r="AS14" s="140">
        <f t="shared" si="0"/>
        <v>105.31208499335989</v>
      </c>
      <c r="AX14" s="109">
        <v>452.18</v>
      </c>
      <c r="AY14" s="109">
        <v>458.21</v>
      </c>
      <c r="AZ14" s="109">
        <v>473.28</v>
      </c>
      <c r="BA14" s="109">
        <v>500.823</v>
      </c>
    </row>
    <row r="15" spans="1:53" s="96" customFormat="1" ht="12.75">
      <c r="A15" s="189"/>
      <c r="B15" s="191" t="s">
        <v>18</v>
      </c>
      <c r="C15" s="180" t="s">
        <v>12</v>
      </c>
      <c r="D15" s="129">
        <v>5.9</v>
      </c>
      <c r="E15" s="129">
        <v>6.2</v>
      </c>
      <c r="F15" s="129">
        <v>6.2</v>
      </c>
      <c r="G15" s="129">
        <v>6.51</v>
      </c>
      <c r="H15" s="129"/>
      <c r="I15" s="129"/>
      <c r="J15" s="129"/>
      <c r="K15" s="129"/>
      <c r="L15" s="188">
        <f t="shared" si="1"/>
        <v>105.08474576271185</v>
      </c>
      <c r="M15" s="182">
        <f t="shared" si="2"/>
        <v>100</v>
      </c>
      <c r="AR15" s="140">
        <f t="shared" si="3"/>
        <v>105</v>
      </c>
      <c r="AS15" s="140">
        <f t="shared" si="0"/>
        <v>105.08474576271185</v>
      </c>
      <c r="AX15" s="109">
        <v>6.86</v>
      </c>
      <c r="AY15" s="109">
        <v>7.073</v>
      </c>
      <c r="AZ15" s="109">
        <v>7.16</v>
      </c>
      <c r="BA15" s="109">
        <v>7.55</v>
      </c>
    </row>
    <row r="16" spans="1:53" s="140" customFormat="1" ht="25.5">
      <c r="A16" s="189" t="s">
        <v>76</v>
      </c>
      <c r="B16" s="190" t="s">
        <v>252</v>
      </c>
      <c r="C16" s="104" t="s">
        <v>12</v>
      </c>
      <c r="D16" s="105">
        <f>D17+D21+D22</f>
        <v>1712.8</v>
      </c>
      <c r="E16" s="105">
        <f>E17+E21+E22</f>
        <v>2086.3</v>
      </c>
      <c r="F16" s="105">
        <f>F17+F21+F22</f>
        <v>2086.3</v>
      </c>
      <c r="G16" s="105">
        <f>G17+G21+G22</f>
        <v>2206.967</v>
      </c>
      <c r="H16" s="105"/>
      <c r="I16" s="105"/>
      <c r="J16" s="105"/>
      <c r="K16" s="105"/>
      <c r="L16" s="175">
        <f t="shared" si="1"/>
        <v>121.8063988790285</v>
      </c>
      <c r="M16" s="176">
        <f t="shared" si="2"/>
        <v>100</v>
      </c>
      <c r="AR16" s="140">
        <f t="shared" si="3"/>
        <v>105.78377989742607</v>
      </c>
      <c r="AS16" s="140">
        <f t="shared" si="0"/>
        <v>121.8063988790285</v>
      </c>
      <c r="AX16" s="146">
        <f>AX17+AX21+AX22</f>
        <v>1582.848</v>
      </c>
      <c r="AY16" s="146">
        <f>AY17+AY21+AY22</f>
        <v>1727.4419999999998</v>
      </c>
      <c r="AZ16" s="146">
        <f>AZ17+AZ21+AZ22</f>
        <v>1942.28</v>
      </c>
      <c r="BA16" s="146">
        <f>BA17+BA21+BA22</f>
        <v>2049.203</v>
      </c>
    </row>
    <row r="17" spans="1:53" s="96" customFormat="1" ht="12.75">
      <c r="A17" s="189"/>
      <c r="B17" s="191" t="s">
        <v>14</v>
      </c>
      <c r="C17" s="180" t="s">
        <v>12</v>
      </c>
      <c r="D17" s="129">
        <f>D18+D19+D20</f>
        <v>1006.8000000000001</v>
      </c>
      <c r="E17" s="129">
        <f>E18+E19+E20</f>
        <v>1321.1</v>
      </c>
      <c r="F17" s="129">
        <f>F18+F19+F20</f>
        <v>1321.1</v>
      </c>
      <c r="G17" s="129">
        <f>G18+G19+G20</f>
        <v>1394.3439999999998</v>
      </c>
      <c r="H17" s="129"/>
      <c r="I17" s="129"/>
      <c r="J17" s="129"/>
      <c r="K17" s="129"/>
      <c r="L17" s="188">
        <f t="shared" si="1"/>
        <v>131.21771950734998</v>
      </c>
      <c r="M17" s="182">
        <f t="shared" si="2"/>
        <v>100</v>
      </c>
      <c r="AR17" s="140">
        <f t="shared" si="3"/>
        <v>105.54416773900537</v>
      </c>
      <c r="AS17" s="140">
        <f t="shared" si="0"/>
        <v>131.21771950734998</v>
      </c>
      <c r="AX17" s="109">
        <f>AX18+AX19+AX20</f>
        <v>929.483</v>
      </c>
      <c r="AY17" s="109">
        <f>AY18+AY19+AY20</f>
        <v>1023.2199999999999</v>
      </c>
      <c r="AZ17" s="109">
        <f>AZ18+AZ19+AZ20</f>
        <v>1169.241</v>
      </c>
      <c r="BA17" s="109">
        <f>BA18+BA19+BA20</f>
        <v>1221.875</v>
      </c>
    </row>
    <row r="18" spans="1:53" s="145" customFormat="1" ht="12.75">
      <c r="A18" s="192"/>
      <c r="B18" s="193" t="s">
        <v>11</v>
      </c>
      <c r="C18" s="194" t="s">
        <v>12</v>
      </c>
      <c r="D18" s="195">
        <v>519.2</v>
      </c>
      <c r="E18" s="195">
        <v>707.8</v>
      </c>
      <c r="F18" s="195">
        <v>707.8</v>
      </c>
      <c r="G18" s="195">
        <v>730.45</v>
      </c>
      <c r="H18" s="195"/>
      <c r="I18" s="195"/>
      <c r="J18" s="195"/>
      <c r="K18" s="195"/>
      <c r="L18" s="188">
        <f t="shared" si="1"/>
        <v>136.32511556240368</v>
      </c>
      <c r="M18" s="182">
        <f t="shared" si="2"/>
        <v>100</v>
      </c>
      <c r="AR18" s="140">
        <f t="shared" si="3"/>
        <v>103.20005651313933</v>
      </c>
      <c r="AS18" s="140">
        <f t="shared" si="0"/>
        <v>136.32511556240368</v>
      </c>
      <c r="AX18" s="144">
        <v>407.021</v>
      </c>
      <c r="AY18" s="144">
        <v>418.82</v>
      </c>
      <c r="AZ18" s="144">
        <v>446.118</v>
      </c>
      <c r="BA18" s="144">
        <v>465.514</v>
      </c>
    </row>
    <row r="19" spans="1:53" s="145" customFormat="1" ht="12.75">
      <c r="A19" s="192"/>
      <c r="B19" s="193" t="s">
        <v>15</v>
      </c>
      <c r="C19" s="194" t="s">
        <v>12</v>
      </c>
      <c r="D19" s="195">
        <v>454.5</v>
      </c>
      <c r="E19" s="195">
        <v>574.9</v>
      </c>
      <c r="F19" s="195">
        <v>574.9</v>
      </c>
      <c r="G19" s="195">
        <v>623.766</v>
      </c>
      <c r="H19" s="195"/>
      <c r="I19" s="195"/>
      <c r="J19" s="195"/>
      <c r="K19" s="195"/>
      <c r="L19" s="188">
        <f t="shared" si="1"/>
        <v>126.49064906490648</v>
      </c>
      <c r="M19" s="182">
        <f t="shared" si="2"/>
        <v>100</v>
      </c>
      <c r="AR19" s="140">
        <f t="shared" si="3"/>
        <v>108.49991302835275</v>
      </c>
      <c r="AS19" s="140">
        <f t="shared" si="0"/>
        <v>126.49064906490648</v>
      </c>
      <c r="AX19" s="144">
        <v>488.022</v>
      </c>
      <c r="AY19" s="144">
        <v>566.51</v>
      </c>
      <c r="AZ19" s="144">
        <v>685.563</v>
      </c>
      <c r="BA19" s="144">
        <v>716.453</v>
      </c>
    </row>
    <row r="20" spans="1:53" s="145" customFormat="1" ht="12.75">
      <c r="A20" s="192"/>
      <c r="B20" s="193" t="s">
        <v>16</v>
      </c>
      <c r="C20" s="194" t="s">
        <v>12</v>
      </c>
      <c r="D20" s="195">
        <v>33.1</v>
      </c>
      <c r="E20" s="195">
        <v>38.4</v>
      </c>
      <c r="F20" s="195">
        <v>38.4</v>
      </c>
      <c r="G20" s="195">
        <v>40.128</v>
      </c>
      <c r="H20" s="195"/>
      <c r="I20" s="195"/>
      <c r="J20" s="195"/>
      <c r="K20" s="195"/>
      <c r="L20" s="188">
        <f t="shared" si="1"/>
        <v>116.012084592145</v>
      </c>
      <c r="M20" s="182">
        <f t="shared" si="2"/>
        <v>100</v>
      </c>
      <c r="AR20" s="140">
        <f t="shared" si="3"/>
        <v>104.50000000000001</v>
      </c>
      <c r="AS20" s="140">
        <f t="shared" si="0"/>
        <v>116.012084592145</v>
      </c>
      <c r="AX20" s="144">
        <v>34.44</v>
      </c>
      <c r="AY20" s="144">
        <v>37.89</v>
      </c>
      <c r="AZ20" s="144">
        <v>37.56</v>
      </c>
      <c r="BA20" s="144">
        <v>39.908</v>
      </c>
    </row>
    <row r="21" spans="1:53" s="96" customFormat="1" ht="12.75">
      <c r="A21" s="189"/>
      <c r="B21" s="191" t="s">
        <v>17</v>
      </c>
      <c r="C21" s="180" t="s">
        <v>12</v>
      </c>
      <c r="D21" s="129">
        <v>696.9</v>
      </c>
      <c r="E21" s="129">
        <v>755.7</v>
      </c>
      <c r="F21" s="129">
        <v>755.7</v>
      </c>
      <c r="G21" s="129">
        <v>802.553</v>
      </c>
      <c r="H21" s="129"/>
      <c r="I21" s="129"/>
      <c r="J21" s="129"/>
      <c r="K21" s="129"/>
      <c r="L21" s="188">
        <f t="shared" si="1"/>
        <v>108.43736547567802</v>
      </c>
      <c r="M21" s="182">
        <f t="shared" si="2"/>
        <v>100</v>
      </c>
      <c r="AR21" s="140">
        <f t="shared" si="3"/>
        <v>106.19994706894269</v>
      </c>
      <c r="AS21" s="140">
        <f t="shared" si="0"/>
        <v>108.43736547567802</v>
      </c>
      <c r="AX21" s="109">
        <v>641.68</v>
      </c>
      <c r="AY21" s="109">
        <v>692.212</v>
      </c>
      <c r="AZ21" s="109">
        <v>760.827</v>
      </c>
      <c r="BA21" s="109">
        <v>814.078</v>
      </c>
    </row>
    <row r="22" spans="1:53" s="96" customFormat="1" ht="12.75">
      <c r="A22" s="189"/>
      <c r="B22" s="191" t="s">
        <v>18</v>
      </c>
      <c r="C22" s="180" t="s">
        <v>12</v>
      </c>
      <c r="D22" s="129">
        <v>9.1</v>
      </c>
      <c r="E22" s="129">
        <v>9.5</v>
      </c>
      <c r="F22" s="129">
        <v>9.5</v>
      </c>
      <c r="G22" s="129">
        <v>10.07</v>
      </c>
      <c r="H22" s="129"/>
      <c r="I22" s="129"/>
      <c r="J22" s="129"/>
      <c r="K22" s="129"/>
      <c r="L22" s="188">
        <f t="shared" si="1"/>
        <v>104.39560439560441</v>
      </c>
      <c r="M22" s="182">
        <f t="shared" si="2"/>
        <v>100</v>
      </c>
      <c r="AR22" s="140">
        <f t="shared" si="3"/>
        <v>106</v>
      </c>
      <c r="AS22" s="140">
        <f t="shared" si="0"/>
        <v>104.39560439560441</v>
      </c>
      <c r="AX22" s="109">
        <v>11.685</v>
      </c>
      <c r="AY22" s="109">
        <v>12.01</v>
      </c>
      <c r="AZ22" s="109">
        <v>12.212</v>
      </c>
      <c r="BA22" s="109">
        <v>13.25</v>
      </c>
    </row>
    <row r="23" spans="1:45" s="140" customFormat="1" ht="25.5">
      <c r="A23" s="189" t="s">
        <v>150</v>
      </c>
      <c r="B23" s="196" t="s">
        <v>253</v>
      </c>
      <c r="C23" s="104" t="s">
        <v>392</v>
      </c>
      <c r="D23" s="112">
        <v>58.64</v>
      </c>
      <c r="E23" s="112">
        <v>62.84</v>
      </c>
      <c r="F23" s="112">
        <v>62.8</v>
      </c>
      <c r="G23" s="112">
        <v>63</v>
      </c>
      <c r="H23" s="112"/>
      <c r="I23" s="112"/>
      <c r="J23" s="112"/>
      <c r="K23" s="112"/>
      <c r="L23" s="175">
        <f t="shared" si="1"/>
        <v>107.09413369713505</v>
      </c>
      <c r="M23" s="176">
        <f t="shared" si="2"/>
        <v>99.93634627625715</v>
      </c>
      <c r="AR23" s="140">
        <f t="shared" si="3"/>
        <v>100.31847133757962</v>
      </c>
      <c r="AS23" s="140">
        <f t="shared" si="0"/>
        <v>107.09413369713505</v>
      </c>
    </row>
    <row r="24" spans="1:45" s="140" customFormat="1" ht="12.75">
      <c r="A24" s="189" t="s">
        <v>85</v>
      </c>
      <c r="B24" s="133" t="s">
        <v>254</v>
      </c>
      <c r="C24" s="197"/>
      <c r="D24" s="198"/>
      <c r="E24" s="198"/>
      <c r="F24" s="198"/>
      <c r="G24" s="198"/>
      <c r="H24" s="198"/>
      <c r="I24" s="198"/>
      <c r="J24" s="198"/>
      <c r="K24" s="198"/>
      <c r="L24" s="175"/>
      <c r="M24" s="176"/>
      <c r="AS24" s="140" t="e">
        <f t="shared" si="0"/>
        <v>#DIV/0!</v>
      </c>
    </row>
    <row r="25" spans="1:45" s="148" customFormat="1" ht="12.75">
      <c r="A25" s="98">
        <v>1</v>
      </c>
      <c r="B25" s="133" t="s">
        <v>255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75"/>
      <c r="M25" s="176"/>
      <c r="AR25" s="140"/>
      <c r="AS25" s="140" t="e">
        <f t="shared" si="0"/>
        <v>#DIV/0!</v>
      </c>
    </row>
    <row r="26" spans="1:45" s="148" customFormat="1" ht="13.5">
      <c r="A26" s="100" t="s">
        <v>176</v>
      </c>
      <c r="B26" s="200" t="s">
        <v>256</v>
      </c>
      <c r="C26" s="136"/>
      <c r="D26" s="199"/>
      <c r="E26" s="199"/>
      <c r="F26" s="199"/>
      <c r="G26" s="199"/>
      <c r="H26" s="199"/>
      <c r="I26" s="199"/>
      <c r="J26" s="199"/>
      <c r="K26" s="199"/>
      <c r="L26" s="175"/>
      <c r="M26" s="176"/>
      <c r="AR26" s="140"/>
      <c r="AS26" s="140" t="e">
        <f t="shared" si="0"/>
        <v>#DIV/0!</v>
      </c>
    </row>
    <row r="27" spans="1:45" s="148" customFormat="1" ht="12.75">
      <c r="A27" s="100"/>
      <c r="B27" s="184" t="s">
        <v>257</v>
      </c>
      <c r="C27" s="132" t="s">
        <v>59</v>
      </c>
      <c r="D27" s="201">
        <f>D30+D38</f>
        <v>5794.5</v>
      </c>
      <c r="E27" s="201">
        <f>E30+E38</f>
        <v>5791</v>
      </c>
      <c r="F27" s="201">
        <f>F30+F38</f>
        <v>5789.799999999999</v>
      </c>
      <c r="G27" s="201">
        <f>G30+G38</f>
        <v>5782</v>
      </c>
      <c r="H27" s="201"/>
      <c r="I27" s="201"/>
      <c r="J27" s="201"/>
      <c r="K27" s="201"/>
      <c r="L27" s="188">
        <f t="shared" si="1"/>
        <v>99.91888860125981</v>
      </c>
      <c r="M27" s="182">
        <f t="shared" si="2"/>
        <v>99.97927819029528</v>
      </c>
      <c r="AR27" s="140">
        <f t="shared" si="3"/>
        <v>99.86528032056377</v>
      </c>
      <c r="AS27" s="140">
        <f t="shared" si="0"/>
        <v>99.91888860125981</v>
      </c>
    </row>
    <row r="28" spans="1:45" s="148" customFormat="1" ht="12.75">
      <c r="A28" s="100"/>
      <c r="B28" s="184" t="s">
        <v>258</v>
      </c>
      <c r="C28" s="132" t="s">
        <v>84</v>
      </c>
      <c r="D28" s="202">
        <f>D32+D40</f>
        <v>27367.844999999998</v>
      </c>
      <c r="E28" s="202">
        <f>E32+E40</f>
        <v>27390.739999999998</v>
      </c>
      <c r="F28" s="202">
        <f>F32+F40</f>
        <v>27374</v>
      </c>
      <c r="G28" s="202">
        <f>G32+G40</f>
        <v>27405.26</v>
      </c>
      <c r="H28" s="202"/>
      <c r="I28" s="202"/>
      <c r="J28" s="202"/>
      <c r="K28" s="202"/>
      <c r="L28" s="188">
        <f t="shared" si="1"/>
        <v>100.022489896446</v>
      </c>
      <c r="M28" s="182">
        <f t="shared" si="2"/>
        <v>99.93888445511148</v>
      </c>
      <c r="O28" s="153" t="e">
        <f>E28-#REF!</f>
        <v>#REF!</v>
      </c>
      <c r="AR28" s="140">
        <f t="shared" si="3"/>
        <v>100.11419595236354</v>
      </c>
      <c r="AS28" s="140">
        <f t="shared" si="0"/>
        <v>100.022489896446</v>
      </c>
    </row>
    <row r="29" spans="1:45" s="148" customFormat="1" ht="13.5">
      <c r="A29" s="203" t="s">
        <v>150</v>
      </c>
      <c r="B29" s="200" t="s">
        <v>259</v>
      </c>
      <c r="C29" s="204"/>
      <c r="D29" s="205"/>
      <c r="E29" s="205"/>
      <c r="F29" s="205"/>
      <c r="G29" s="205"/>
      <c r="H29" s="205"/>
      <c r="I29" s="205"/>
      <c r="J29" s="205"/>
      <c r="K29" s="205"/>
      <c r="L29" s="188"/>
      <c r="M29" s="182"/>
      <c r="AR29" s="140"/>
      <c r="AS29" s="140" t="e">
        <f t="shared" si="0"/>
        <v>#DIV/0!</v>
      </c>
    </row>
    <row r="30" spans="1:45" s="148" customFormat="1" ht="13.5">
      <c r="A30" s="203"/>
      <c r="B30" s="206" t="s">
        <v>179</v>
      </c>
      <c r="C30" s="132" t="s">
        <v>260</v>
      </c>
      <c r="D30" s="205">
        <v>4268</v>
      </c>
      <c r="E30" s="205">
        <v>4260</v>
      </c>
      <c r="F30" s="205">
        <v>4260.2</v>
      </c>
      <c r="G30" s="205">
        <v>4252</v>
      </c>
      <c r="H30" s="205"/>
      <c r="I30" s="205"/>
      <c r="J30" s="205"/>
      <c r="K30" s="205"/>
      <c r="L30" s="188">
        <f t="shared" si="1"/>
        <v>99.81724461105904</v>
      </c>
      <c r="M30" s="182">
        <f t="shared" si="2"/>
        <v>100.00469483568075</v>
      </c>
      <c r="AR30" s="140">
        <f t="shared" si="3"/>
        <v>99.8075207736726</v>
      </c>
      <c r="AS30" s="140">
        <f t="shared" si="0"/>
        <v>99.81724461105904</v>
      </c>
    </row>
    <row r="31" spans="1:45" s="148" customFormat="1" ht="13.5">
      <c r="A31" s="207"/>
      <c r="B31" s="206" t="s">
        <v>166</v>
      </c>
      <c r="C31" s="132" t="s">
        <v>178</v>
      </c>
      <c r="D31" s="127">
        <v>48.64</v>
      </c>
      <c r="E31" s="127">
        <v>48.7</v>
      </c>
      <c r="F31" s="127">
        <v>48.69</v>
      </c>
      <c r="G31" s="208">
        <v>48.8</v>
      </c>
      <c r="H31" s="208"/>
      <c r="I31" s="208"/>
      <c r="J31" s="208"/>
      <c r="K31" s="208"/>
      <c r="L31" s="188">
        <f t="shared" si="1"/>
        <v>100.10279605263158</v>
      </c>
      <c r="M31" s="182">
        <f t="shared" si="2"/>
        <v>99.9794661190965</v>
      </c>
      <c r="AR31" s="140">
        <f t="shared" si="3"/>
        <v>100.2259190798932</v>
      </c>
      <c r="AS31" s="140">
        <f t="shared" si="0"/>
        <v>100.10279605263158</v>
      </c>
    </row>
    <row r="32" spans="1:45" s="148" customFormat="1" ht="13.5">
      <c r="A32" s="207"/>
      <c r="B32" s="206" t="s">
        <v>167</v>
      </c>
      <c r="C32" s="132" t="s">
        <v>261</v>
      </c>
      <c r="D32" s="209">
        <v>20758.1</v>
      </c>
      <c r="E32" s="205">
        <f>E30*E31/10</f>
        <v>20746.2</v>
      </c>
      <c r="F32" s="209">
        <v>20742.8</v>
      </c>
      <c r="G32" s="205">
        <f>G30*G31/10</f>
        <v>20749.76</v>
      </c>
      <c r="H32" s="205"/>
      <c r="I32" s="205"/>
      <c r="J32" s="205"/>
      <c r="K32" s="205"/>
      <c r="L32" s="188">
        <f t="shared" si="1"/>
        <v>99.92629383228716</v>
      </c>
      <c r="M32" s="182">
        <f t="shared" si="2"/>
        <v>99.98361145655589</v>
      </c>
      <c r="AR32" s="140">
        <f t="shared" si="3"/>
        <v>100.03355381144301</v>
      </c>
      <c r="AS32" s="140">
        <f t="shared" si="0"/>
        <v>99.92629383228716</v>
      </c>
    </row>
    <row r="33" spans="1:45" s="155" customFormat="1" ht="13.5">
      <c r="A33" s="207"/>
      <c r="B33" s="200" t="s">
        <v>262</v>
      </c>
      <c r="C33" s="210"/>
      <c r="D33" s="211"/>
      <c r="E33" s="211"/>
      <c r="F33" s="211"/>
      <c r="G33" s="211"/>
      <c r="H33" s="211"/>
      <c r="I33" s="211"/>
      <c r="J33" s="211"/>
      <c r="K33" s="211"/>
      <c r="L33" s="188"/>
      <c r="M33" s="182"/>
      <c r="AR33" s="140"/>
      <c r="AS33" s="140" t="e">
        <f t="shared" si="0"/>
        <v>#DIV/0!</v>
      </c>
    </row>
    <row r="34" spans="1:45" s="148" customFormat="1" ht="13.5" hidden="1">
      <c r="A34" s="207"/>
      <c r="B34" s="212" t="s">
        <v>179</v>
      </c>
      <c r="C34" s="132" t="s">
        <v>260</v>
      </c>
      <c r="D34" s="205"/>
      <c r="E34" s="205"/>
      <c r="F34" s="205"/>
      <c r="G34" s="205"/>
      <c r="H34" s="205"/>
      <c r="I34" s="205"/>
      <c r="J34" s="205"/>
      <c r="K34" s="205"/>
      <c r="L34" s="188"/>
      <c r="M34" s="182"/>
      <c r="AR34" s="140"/>
      <c r="AS34" s="140" t="e">
        <f t="shared" si="0"/>
        <v>#DIV/0!</v>
      </c>
    </row>
    <row r="35" spans="1:45" s="148" customFormat="1" ht="13.5" hidden="1">
      <c r="A35" s="207"/>
      <c r="B35" s="212" t="s">
        <v>166</v>
      </c>
      <c r="C35" s="132" t="s">
        <v>178</v>
      </c>
      <c r="D35" s="205"/>
      <c r="E35" s="205"/>
      <c r="F35" s="205"/>
      <c r="G35" s="205"/>
      <c r="H35" s="205"/>
      <c r="I35" s="205"/>
      <c r="J35" s="205"/>
      <c r="K35" s="205"/>
      <c r="L35" s="188"/>
      <c r="M35" s="182"/>
      <c r="AR35" s="140"/>
      <c r="AS35" s="140" t="e">
        <f t="shared" si="0"/>
        <v>#DIV/0!</v>
      </c>
    </row>
    <row r="36" spans="1:45" s="148" customFormat="1" ht="13.5" hidden="1">
      <c r="A36" s="207"/>
      <c r="B36" s="212" t="s">
        <v>167</v>
      </c>
      <c r="C36" s="132" t="s">
        <v>261</v>
      </c>
      <c r="D36" s="205"/>
      <c r="E36" s="205"/>
      <c r="F36" s="205"/>
      <c r="G36" s="205"/>
      <c r="H36" s="205"/>
      <c r="I36" s="205"/>
      <c r="J36" s="205"/>
      <c r="K36" s="205"/>
      <c r="L36" s="188"/>
      <c r="M36" s="182"/>
      <c r="AR36" s="140"/>
      <c r="AS36" s="140" t="e">
        <f t="shared" si="0"/>
        <v>#DIV/0!</v>
      </c>
    </row>
    <row r="37" spans="1:45" s="148" customFormat="1" ht="13.5">
      <c r="A37" s="207" t="s">
        <v>150</v>
      </c>
      <c r="B37" s="200" t="s">
        <v>263</v>
      </c>
      <c r="C37" s="213"/>
      <c r="D37" s="205"/>
      <c r="E37" s="205"/>
      <c r="F37" s="205"/>
      <c r="G37" s="205"/>
      <c r="H37" s="205"/>
      <c r="I37" s="205"/>
      <c r="J37" s="205"/>
      <c r="K37" s="205"/>
      <c r="L37" s="188"/>
      <c r="M37" s="182"/>
      <c r="AR37" s="140"/>
      <c r="AS37" s="140" t="e">
        <f t="shared" si="0"/>
        <v>#DIV/0!</v>
      </c>
    </row>
    <row r="38" spans="1:45" s="148" customFormat="1" ht="13.5">
      <c r="A38" s="207"/>
      <c r="B38" s="212" t="s">
        <v>179</v>
      </c>
      <c r="C38" s="132" t="s">
        <v>260</v>
      </c>
      <c r="D38" s="205">
        <v>1526.5</v>
      </c>
      <c r="E38" s="205">
        <v>1531</v>
      </c>
      <c r="F38" s="205">
        <v>1529.6</v>
      </c>
      <c r="G38" s="205">
        <v>1530</v>
      </c>
      <c r="H38" s="205"/>
      <c r="I38" s="205"/>
      <c r="J38" s="205"/>
      <c r="K38" s="205"/>
      <c r="L38" s="188">
        <f t="shared" si="1"/>
        <v>100.20307893874876</v>
      </c>
      <c r="M38" s="182">
        <f t="shared" si="2"/>
        <v>99.90855649902024</v>
      </c>
      <c r="AR38" s="140">
        <f t="shared" si="3"/>
        <v>100.02615062761507</v>
      </c>
      <c r="AS38" s="140">
        <f t="shared" si="0"/>
        <v>100.20307893874876</v>
      </c>
    </row>
    <row r="39" spans="1:45" s="148" customFormat="1" ht="12.75">
      <c r="A39" s="100"/>
      <c r="B39" s="212" t="s">
        <v>166</v>
      </c>
      <c r="C39" s="132" t="s">
        <v>178</v>
      </c>
      <c r="D39" s="208">
        <v>43.3</v>
      </c>
      <c r="E39" s="208">
        <v>43.4</v>
      </c>
      <c r="F39" s="208">
        <v>43.4</v>
      </c>
      <c r="G39" s="208">
        <v>43.5</v>
      </c>
      <c r="H39" s="208"/>
      <c r="I39" s="208"/>
      <c r="J39" s="208"/>
      <c r="K39" s="208"/>
      <c r="L39" s="188">
        <f t="shared" si="1"/>
        <v>100.2309468822171</v>
      </c>
      <c r="M39" s="182">
        <f t="shared" si="2"/>
        <v>100</v>
      </c>
      <c r="AR39" s="140">
        <f t="shared" si="3"/>
        <v>100.23041474654377</v>
      </c>
      <c r="AS39" s="140">
        <f t="shared" si="0"/>
        <v>100.2309468822171</v>
      </c>
    </row>
    <row r="40" spans="1:45" s="148" customFormat="1" ht="12.75">
      <c r="A40" s="100"/>
      <c r="B40" s="212" t="s">
        <v>167</v>
      </c>
      <c r="C40" s="132" t="s">
        <v>261</v>
      </c>
      <c r="D40" s="209">
        <f>D38*D39/10</f>
        <v>6609.745</v>
      </c>
      <c r="E40" s="205">
        <f>E38*E39/10</f>
        <v>6644.539999999999</v>
      </c>
      <c r="F40" s="209">
        <v>6631.2</v>
      </c>
      <c r="G40" s="205">
        <f>G38*G39/10</f>
        <v>6655.5</v>
      </c>
      <c r="H40" s="205"/>
      <c r="I40" s="205"/>
      <c r="J40" s="205"/>
      <c r="K40" s="205"/>
      <c r="L40" s="188">
        <f t="shared" si="1"/>
        <v>100.32459648594613</v>
      </c>
      <c r="M40" s="182">
        <f t="shared" si="2"/>
        <v>99.79923365650596</v>
      </c>
      <c r="AR40" s="140">
        <f t="shared" si="3"/>
        <v>100.36644951140066</v>
      </c>
      <c r="AS40" s="140">
        <f t="shared" si="0"/>
        <v>100.32459648594613</v>
      </c>
    </row>
    <row r="41" spans="1:45" s="148" customFormat="1" ht="12.75">
      <c r="A41" s="100" t="s">
        <v>177</v>
      </c>
      <c r="B41" s="133" t="s">
        <v>264</v>
      </c>
      <c r="C41" s="100"/>
      <c r="D41" s="214"/>
      <c r="E41" s="214"/>
      <c r="F41" s="214"/>
      <c r="G41" s="214"/>
      <c r="H41" s="214"/>
      <c r="I41" s="214"/>
      <c r="J41" s="214"/>
      <c r="K41" s="214"/>
      <c r="L41" s="188"/>
      <c r="M41" s="182"/>
      <c r="AR41" s="140"/>
      <c r="AS41" s="140" t="e">
        <f t="shared" si="0"/>
        <v>#DIV/0!</v>
      </c>
    </row>
    <row r="42" spans="1:45" s="148" customFormat="1" ht="13.5">
      <c r="A42" s="207" t="s">
        <v>150</v>
      </c>
      <c r="B42" s="215" t="s">
        <v>265</v>
      </c>
      <c r="C42" s="207"/>
      <c r="D42" s="214"/>
      <c r="E42" s="214"/>
      <c r="F42" s="214"/>
      <c r="G42" s="214"/>
      <c r="H42" s="214"/>
      <c r="I42" s="214"/>
      <c r="J42" s="214"/>
      <c r="K42" s="214"/>
      <c r="L42" s="188"/>
      <c r="M42" s="182"/>
      <c r="AR42" s="140"/>
      <c r="AS42" s="140" t="e">
        <f t="shared" si="0"/>
        <v>#DIV/0!</v>
      </c>
    </row>
    <row r="43" spans="1:45" s="148" customFormat="1" ht="12.75">
      <c r="A43" s="100"/>
      <c r="B43" s="212" t="s">
        <v>179</v>
      </c>
      <c r="C43" s="132" t="s">
        <v>260</v>
      </c>
      <c r="D43" s="205">
        <v>480</v>
      </c>
      <c r="E43" s="205">
        <v>481</v>
      </c>
      <c r="F43" s="205">
        <v>485.9</v>
      </c>
      <c r="G43" s="205">
        <v>486</v>
      </c>
      <c r="H43" s="205"/>
      <c r="I43" s="205"/>
      <c r="J43" s="205"/>
      <c r="K43" s="205"/>
      <c r="L43" s="188">
        <f t="shared" si="1"/>
        <v>101.22916666666666</v>
      </c>
      <c r="M43" s="182">
        <f t="shared" si="2"/>
        <v>101.018711018711</v>
      </c>
      <c r="AR43" s="140">
        <f t="shared" si="3"/>
        <v>100.02058036633052</v>
      </c>
      <c r="AS43" s="140">
        <f t="shared" si="0"/>
        <v>101.22916666666666</v>
      </c>
    </row>
    <row r="44" spans="1:45" s="148" customFormat="1" ht="12.75">
      <c r="A44" s="100"/>
      <c r="B44" s="212" t="s">
        <v>166</v>
      </c>
      <c r="C44" s="132" t="s">
        <v>178</v>
      </c>
      <c r="D44" s="205">
        <v>84.8</v>
      </c>
      <c r="E44" s="205">
        <v>85</v>
      </c>
      <c r="F44" s="205">
        <v>84.9</v>
      </c>
      <c r="G44" s="205">
        <v>85</v>
      </c>
      <c r="H44" s="205"/>
      <c r="I44" s="205"/>
      <c r="J44" s="205"/>
      <c r="K44" s="205"/>
      <c r="L44" s="188">
        <f t="shared" si="1"/>
        <v>100.1179245283019</v>
      </c>
      <c r="M44" s="182">
        <f t="shared" si="2"/>
        <v>99.88235294117648</v>
      </c>
      <c r="AR44" s="140">
        <f t="shared" si="3"/>
        <v>100.11778563015312</v>
      </c>
      <c r="AS44" s="140">
        <f t="shared" si="0"/>
        <v>100.1179245283019</v>
      </c>
    </row>
    <row r="45" spans="1:45" s="148" customFormat="1" ht="12.75">
      <c r="A45" s="100"/>
      <c r="B45" s="212" t="s">
        <v>167</v>
      </c>
      <c r="C45" s="132" t="s">
        <v>261</v>
      </c>
      <c r="D45" s="209">
        <f>D43*D44/10</f>
        <v>4070.4</v>
      </c>
      <c r="E45" s="209">
        <f>E43*E44/10</f>
        <v>4088.5</v>
      </c>
      <c r="F45" s="209">
        <f>F43*F44/10</f>
        <v>4125.291</v>
      </c>
      <c r="G45" s="209">
        <f>G43*G44/10</f>
        <v>4131</v>
      </c>
      <c r="H45" s="209"/>
      <c r="I45" s="209"/>
      <c r="J45" s="209"/>
      <c r="K45" s="209"/>
      <c r="L45" s="188">
        <f t="shared" si="1"/>
        <v>101.34854068396226</v>
      </c>
      <c r="M45" s="182">
        <f t="shared" si="2"/>
        <v>100.89986547633607</v>
      </c>
      <c r="AR45" s="140">
        <f t="shared" si="3"/>
        <v>100.13839023719781</v>
      </c>
      <c r="AS45" s="140">
        <f t="shared" si="0"/>
        <v>101.34854068396226</v>
      </c>
    </row>
    <row r="46" spans="1:45" s="148" customFormat="1" ht="13.5">
      <c r="A46" s="207" t="s">
        <v>150</v>
      </c>
      <c r="B46" s="133" t="s">
        <v>266</v>
      </c>
      <c r="C46" s="100"/>
      <c r="D46" s="205"/>
      <c r="E46" s="205"/>
      <c r="F46" s="205"/>
      <c r="G46" s="205"/>
      <c r="H46" s="205"/>
      <c r="I46" s="205"/>
      <c r="J46" s="205"/>
      <c r="K46" s="205"/>
      <c r="L46" s="188"/>
      <c r="M46" s="182"/>
      <c r="O46" s="156" t="e">
        <f>#REF!+#REF!+#REF!</f>
        <v>#REF!</v>
      </c>
      <c r="P46" s="156" t="e">
        <f>O46-O48</f>
        <v>#REF!</v>
      </c>
      <c r="AR46" s="140"/>
      <c r="AS46" s="140" t="e">
        <f t="shared" si="0"/>
        <v>#DIV/0!</v>
      </c>
    </row>
    <row r="47" spans="1:45" s="148" customFormat="1" ht="12.75">
      <c r="A47" s="100"/>
      <c r="B47" s="212" t="s">
        <v>179</v>
      </c>
      <c r="C47" s="132" t="s">
        <v>260</v>
      </c>
      <c r="D47" s="205">
        <v>115</v>
      </c>
      <c r="E47" s="205">
        <v>110</v>
      </c>
      <c r="F47" s="205">
        <v>50.8</v>
      </c>
      <c r="G47" s="205">
        <v>50</v>
      </c>
      <c r="H47" s="205"/>
      <c r="I47" s="205"/>
      <c r="J47" s="205"/>
      <c r="K47" s="205"/>
      <c r="L47" s="188">
        <f t="shared" si="1"/>
        <v>44.17391304347826</v>
      </c>
      <c r="M47" s="182">
        <f t="shared" si="2"/>
        <v>46.18181818181818</v>
      </c>
      <c r="AR47" s="140">
        <f t="shared" si="3"/>
        <v>98.4251968503937</v>
      </c>
      <c r="AS47" s="140">
        <f t="shared" si="0"/>
        <v>44.17391304347826</v>
      </c>
    </row>
    <row r="48" spans="1:45" s="148" customFormat="1" ht="12.75">
      <c r="A48" s="100"/>
      <c r="B48" s="212" t="s">
        <v>166</v>
      </c>
      <c r="C48" s="132" t="s">
        <v>178</v>
      </c>
      <c r="D48" s="205">
        <v>110.2</v>
      </c>
      <c r="E48" s="205">
        <v>110.2</v>
      </c>
      <c r="F48" s="205">
        <v>110.5</v>
      </c>
      <c r="G48" s="205">
        <v>110.5</v>
      </c>
      <c r="H48" s="205"/>
      <c r="I48" s="205"/>
      <c r="J48" s="205"/>
      <c r="K48" s="205"/>
      <c r="L48" s="188">
        <f t="shared" si="1"/>
        <v>100.27223230490019</v>
      </c>
      <c r="M48" s="182">
        <f t="shared" si="2"/>
        <v>100.27223230490019</v>
      </c>
      <c r="O48" s="157" t="e">
        <f>#REF!+#REF!+#REF!</f>
        <v>#REF!</v>
      </c>
      <c r="AR48" s="140">
        <f t="shared" si="3"/>
        <v>100</v>
      </c>
      <c r="AS48" s="140">
        <f t="shared" si="0"/>
        <v>100.27223230490019</v>
      </c>
    </row>
    <row r="49" spans="1:45" s="148" customFormat="1" ht="12.75">
      <c r="A49" s="100"/>
      <c r="B49" s="212" t="s">
        <v>167</v>
      </c>
      <c r="C49" s="132" t="s">
        <v>261</v>
      </c>
      <c r="D49" s="209">
        <f>D47*D48/10</f>
        <v>1267.3</v>
      </c>
      <c r="E49" s="209">
        <f>E47*E48/10</f>
        <v>1212.2</v>
      </c>
      <c r="F49" s="209">
        <f>F47*F48/10</f>
        <v>561.3399999999999</v>
      </c>
      <c r="G49" s="209">
        <f>G47*G48/10</f>
        <v>552.5</v>
      </c>
      <c r="H49" s="209"/>
      <c r="I49" s="209"/>
      <c r="J49" s="209"/>
      <c r="K49" s="209"/>
      <c r="L49" s="188">
        <f t="shared" si="1"/>
        <v>44.294168705121116</v>
      </c>
      <c r="M49" s="182">
        <f t="shared" si="2"/>
        <v>46.30754000989935</v>
      </c>
      <c r="AR49" s="140">
        <f t="shared" si="3"/>
        <v>98.42519685039372</v>
      </c>
      <c r="AS49" s="140">
        <f t="shared" si="0"/>
        <v>44.294168705121116</v>
      </c>
    </row>
    <row r="50" spans="1:45" s="148" customFormat="1" ht="12.75">
      <c r="A50" s="100" t="s">
        <v>172</v>
      </c>
      <c r="B50" s="216" t="s">
        <v>267</v>
      </c>
      <c r="C50" s="132"/>
      <c r="D50" s="214"/>
      <c r="E50" s="214"/>
      <c r="F50" s="214"/>
      <c r="G50" s="214"/>
      <c r="H50" s="214"/>
      <c r="I50" s="214"/>
      <c r="J50" s="214"/>
      <c r="K50" s="214"/>
      <c r="L50" s="188"/>
      <c r="M50" s="182"/>
      <c r="P50" s="156">
        <f>E52+E69+E77</f>
        <v>1565</v>
      </c>
      <c r="AR50" s="140"/>
      <c r="AS50" s="140" t="e">
        <f t="shared" si="0"/>
        <v>#DIV/0!</v>
      </c>
    </row>
    <row r="51" spans="1:45" s="148" customFormat="1" ht="13.5">
      <c r="A51" s="135" t="s">
        <v>150</v>
      </c>
      <c r="B51" s="215" t="s">
        <v>169</v>
      </c>
      <c r="C51" s="217"/>
      <c r="D51" s="214"/>
      <c r="E51" s="214"/>
      <c r="F51" s="214"/>
      <c r="G51" s="214"/>
      <c r="H51" s="214"/>
      <c r="I51" s="214"/>
      <c r="J51" s="214"/>
      <c r="K51" s="214"/>
      <c r="L51" s="188"/>
      <c r="M51" s="182"/>
      <c r="AR51" s="140"/>
      <c r="AS51" s="140" t="e">
        <f t="shared" si="0"/>
        <v>#DIV/0!</v>
      </c>
    </row>
    <row r="52" spans="1:45" s="148" customFormat="1" ht="12.75">
      <c r="A52" s="98"/>
      <c r="B52" s="212" t="s">
        <v>179</v>
      </c>
      <c r="C52" s="132" t="s">
        <v>260</v>
      </c>
      <c r="D52" s="205">
        <v>1226.5</v>
      </c>
      <c r="E52" s="205">
        <v>1230</v>
      </c>
      <c r="F52" s="205">
        <v>1230</v>
      </c>
      <c r="G52" s="205">
        <v>1230</v>
      </c>
      <c r="H52" s="205"/>
      <c r="I52" s="205"/>
      <c r="J52" s="205"/>
      <c r="K52" s="205"/>
      <c r="L52" s="188">
        <f t="shared" si="1"/>
        <v>100.28536485935588</v>
      </c>
      <c r="M52" s="182">
        <f t="shared" si="2"/>
        <v>100</v>
      </c>
      <c r="AR52" s="140">
        <f t="shared" si="3"/>
        <v>100</v>
      </c>
      <c r="AS52" s="140">
        <f t="shared" si="0"/>
        <v>100.28536485935588</v>
      </c>
    </row>
    <row r="53" spans="1:45" s="148" customFormat="1" ht="12.75">
      <c r="A53" s="98"/>
      <c r="B53" s="212" t="s">
        <v>166</v>
      </c>
      <c r="C53" s="132" t="s">
        <v>178</v>
      </c>
      <c r="D53" s="205">
        <f>D54/D52*10</f>
        <v>26.55849979616796</v>
      </c>
      <c r="E53" s="205">
        <v>43.1</v>
      </c>
      <c r="F53" s="205">
        <f>F54/F52*10</f>
        <v>38.00081300813008</v>
      </c>
      <c r="G53" s="205">
        <v>46</v>
      </c>
      <c r="H53" s="205"/>
      <c r="I53" s="205"/>
      <c r="J53" s="205"/>
      <c r="K53" s="205"/>
      <c r="L53" s="188">
        <f t="shared" si="1"/>
        <v>143.08343204540904</v>
      </c>
      <c r="M53" s="182">
        <f t="shared" si="2"/>
        <v>88.1689396940373</v>
      </c>
      <c r="O53" s="156" t="e">
        <f>#REF!+#REF!+#REF!</f>
        <v>#REF!</v>
      </c>
      <c r="AR53" s="140">
        <f t="shared" si="3"/>
        <v>121.05004171926146</v>
      </c>
      <c r="AS53" s="140">
        <f t="shared" si="0"/>
        <v>143.08343204540904</v>
      </c>
    </row>
    <row r="54" spans="1:45" s="148" customFormat="1" ht="12.75">
      <c r="A54" s="98"/>
      <c r="B54" s="212" t="s">
        <v>167</v>
      </c>
      <c r="C54" s="132" t="s">
        <v>261</v>
      </c>
      <c r="D54" s="205">
        <v>3257.4</v>
      </c>
      <c r="E54" s="205">
        <f>E52*E53/10</f>
        <v>5301.3</v>
      </c>
      <c r="F54" s="205">
        <v>4674.1</v>
      </c>
      <c r="G54" s="205">
        <f>G52*G53/10</f>
        <v>5658</v>
      </c>
      <c r="H54" s="205"/>
      <c r="I54" s="205"/>
      <c r="J54" s="205"/>
      <c r="K54" s="205"/>
      <c r="L54" s="188">
        <f t="shared" si="1"/>
        <v>143.49174188002704</v>
      </c>
      <c r="M54" s="182">
        <f t="shared" si="2"/>
        <v>88.16893969403732</v>
      </c>
      <c r="O54" s="158" t="e">
        <f>#REF!+#REF!+#REF!</f>
        <v>#REF!</v>
      </c>
      <c r="AR54" s="140">
        <f t="shared" si="3"/>
        <v>121.05004171926146</v>
      </c>
      <c r="AS54" s="140">
        <f t="shared" si="0"/>
        <v>143.49174188002704</v>
      </c>
    </row>
    <row r="55" spans="1:45" s="148" customFormat="1" ht="13.5">
      <c r="A55" s="98"/>
      <c r="B55" s="215" t="s">
        <v>165</v>
      </c>
      <c r="C55" s="180"/>
      <c r="D55" s="205"/>
      <c r="E55" s="205"/>
      <c r="F55" s="205"/>
      <c r="G55" s="205"/>
      <c r="H55" s="205"/>
      <c r="I55" s="205"/>
      <c r="J55" s="205"/>
      <c r="K55" s="205"/>
      <c r="L55" s="188"/>
      <c r="M55" s="182"/>
      <c r="O55" s="157" t="e">
        <f>#REF!+#REF!+#REF!</f>
        <v>#REF!</v>
      </c>
      <c r="AR55" s="140"/>
      <c r="AS55" s="140" t="e">
        <f t="shared" si="0"/>
        <v>#DIV/0!</v>
      </c>
    </row>
    <row r="56" spans="1:45" s="148" customFormat="1" ht="13.5">
      <c r="A56" s="135"/>
      <c r="B56" s="215" t="s">
        <v>268</v>
      </c>
      <c r="C56" s="217"/>
      <c r="D56" s="214"/>
      <c r="E56" s="214"/>
      <c r="F56" s="214"/>
      <c r="G56" s="214"/>
      <c r="H56" s="214"/>
      <c r="I56" s="214"/>
      <c r="J56" s="214"/>
      <c r="K56" s="214"/>
      <c r="L56" s="188"/>
      <c r="M56" s="182"/>
      <c r="O56" s="158" t="e">
        <f>O54-O55</f>
        <v>#REF!</v>
      </c>
      <c r="AR56" s="140"/>
      <c r="AS56" s="140" t="e">
        <f t="shared" si="0"/>
        <v>#DIV/0!</v>
      </c>
    </row>
    <row r="57" spans="1:45" s="148" customFormat="1" ht="12.75" hidden="1">
      <c r="A57" s="98"/>
      <c r="B57" s="212" t="s">
        <v>179</v>
      </c>
      <c r="C57" s="132" t="s">
        <v>260</v>
      </c>
      <c r="D57" s="214"/>
      <c r="E57" s="214"/>
      <c r="F57" s="214"/>
      <c r="G57" s="214"/>
      <c r="H57" s="214"/>
      <c r="I57" s="214"/>
      <c r="J57" s="214"/>
      <c r="K57" s="214"/>
      <c r="L57" s="188"/>
      <c r="M57" s="182"/>
      <c r="AR57" s="140"/>
      <c r="AS57" s="140" t="e">
        <f t="shared" si="0"/>
        <v>#DIV/0!</v>
      </c>
    </row>
    <row r="58" spans="1:45" s="148" customFormat="1" ht="12.75" hidden="1">
      <c r="A58" s="98"/>
      <c r="B58" s="212" t="s">
        <v>166</v>
      </c>
      <c r="C58" s="132" t="s">
        <v>178</v>
      </c>
      <c r="D58" s="214"/>
      <c r="E58" s="214"/>
      <c r="F58" s="214"/>
      <c r="G58" s="214"/>
      <c r="H58" s="214"/>
      <c r="I58" s="214"/>
      <c r="J58" s="214"/>
      <c r="K58" s="214"/>
      <c r="L58" s="188"/>
      <c r="M58" s="182"/>
      <c r="AR58" s="140"/>
      <c r="AS58" s="140" t="e">
        <f t="shared" si="0"/>
        <v>#DIV/0!</v>
      </c>
    </row>
    <row r="59" spans="1:45" s="148" customFormat="1" ht="12.75" hidden="1">
      <c r="A59" s="98"/>
      <c r="B59" s="212" t="s">
        <v>167</v>
      </c>
      <c r="C59" s="132" t="s">
        <v>261</v>
      </c>
      <c r="D59" s="214"/>
      <c r="E59" s="214"/>
      <c r="F59" s="214"/>
      <c r="G59" s="214"/>
      <c r="H59" s="214"/>
      <c r="I59" s="214"/>
      <c r="J59" s="214"/>
      <c r="K59" s="214"/>
      <c r="L59" s="188"/>
      <c r="M59" s="182"/>
      <c r="AR59" s="140"/>
      <c r="AS59" s="140" t="e">
        <f t="shared" si="0"/>
        <v>#DIV/0!</v>
      </c>
    </row>
    <row r="60" spans="1:45" s="148" customFormat="1" ht="13.5">
      <c r="A60" s="135"/>
      <c r="B60" s="215" t="s">
        <v>269</v>
      </c>
      <c r="C60" s="217"/>
      <c r="D60" s="214"/>
      <c r="E60" s="214"/>
      <c r="F60" s="214"/>
      <c r="G60" s="214"/>
      <c r="H60" s="214"/>
      <c r="I60" s="214"/>
      <c r="J60" s="214"/>
      <c r="K60" s="214"/>
      <c r="L60" s="188"/>
      <c r="M60" s="182"/>
      <c r="O60" s="148" t="e">
        <f>O54/O55*100</f>
        <v>#REF!</v>
      </c>
      <c r="AR60" s="140"/>
      <c r="AS60" s="140" t="e">
        <f t="shared" si="0"/>
        <v>#DIV/0!</v>
      </c>
    </row>
    <row r="61" spans="1:45" s="148" customFormat="1" ht="12.75" hidden="1">
      <c r="A61" s="98"/>
      <c r="B61" s="212" t="s">
        <v>179</v>
      </c>
      <c r="C61" s="132" t="s">
        <v>260</v>
      </c>
      <c r="D61" s="214"/>
      <c r="E61" s="214"/>
      <c r="F61" s="214"/>
      <c r="G61" s="214"/>
      <c r="H61" s="214"/>
      <c r="I61" s="214"/>
      <c r="J61" s="214"/>
      <c r="K61" s="214"/>
      <c r="L61" s="188"/>
      <c r="M61" s="182"/>
      <c r="AR61" s="140"/>
      <c r="AS61" s="140" t="e">
        <f t="shared" si="0"/>
        <v>#DIV/0!</v>
      </c>
    </row>
    <row r="62" spans="1:45" s="148" customFormat="1" ht="12.75" hidden="1">
      <c r="A62" s="98"/>
      <c r="B62" s="212" t="s">
        <v>166</v>
      </c>
      <c r="C62" s="132" t="s">
        <v>178</v>
      </c>
      <c r="D62" s="214"/>
      <c r="E62" s="214"/>
      <c r="F62" s="214"/>
      <c r="G62" s="214"/>
      <c r="H62" s="214"/>
      <c r="I62" s="214"/>
      <c r="J62" s="214"/>
      <c r="K62" s="214"/>
      <c r="L62" s="188"/>
      <c r="M62" s="182"/>
      <c r="AR62" s="140"/>
      <c r="AS62" s="140" t="e">
        <f t="shared" si="0"/>
        <v>#DIV/0!</v>
      </c>
    </row>
    <row r="63" spans="1:45" s="148" customFormat="1" ht="12.75" hidden="1">
      <c r="A63" s="98"/>
      <c r="B63" s="212" t="s">
        <v>167</v>
      </c>
      <c r="C63" s="132" t="s">
        <v>261</v>
      </c>
      <c r="D63" s="214"/>
      <c r="E63" s="214"/>
      <c r="F63" s="214"/>
      <c r="G63" s="214"/>
      <c r="H63" s="214"/>
      <c r="I63" s="214"/>
      <c r="J63" s="214"/>
      <c r="K63" s="214"/>
      <c r="L63" s="188"/>
      <c r="M63" s="182"/>
      <c r="AR63" s="140"/>
      <c r="AS63" s="140" t="e">
        <f t="shared" si="0"/>
        <v>#DIV/0!</v>
      </c>
    </row>
    <row r="64" spans="1:45" s="148" customFormat="1" ht="13.5">
      <c r="A64" s="135"/>
      <c r="B64" s="215" t="s">
        <v>270</v>
      </c>
      <c r="C64" s="217"/>
      <c r="D64" s="214"/>
      <c r="E64" s="214"/>
      <c r="F64" s="214"/>
      <c r="G64" s="214"/>
      <c r="H64" s="214"/>
      <c r="I64" s="214"/>
      <c r="J64" s="214"/>
      <c r="K64" s="214"/>
      <c r="L64" s="188"/>
      <c r="M64" s="182"/>
      <c r="AR64" s="140"/>
      <c r="AS64" s="140" t="e">
        <f t="shared" si="0"/>
        <v>#DIV/0!</v>
      </c>
    </row>
    <row r="65" spans="1:45" s="148" customFormat="1" ht="12.75" hidden="1">
      <c r="A65" s="199"/>
      <c r="B65" s="212" t="s">
        <v>179</v>
      </c>
      <c r="C65" s="132" t="s">
        <v>260</v>
      </c>
      <c r="D65" s="214"/>
      <c r="E65" s="214"/>
      <c r="F65" s="214"/>
      <c r="G65" s="214"/>
      <c r="H65" s="214"/>
      <c r="I65" s="214"/>
      <c r="J65" s="214"/>
      <c r="K65" s="214"/>
      <c r="L65" s="188"/>
      <c r="M65" s="182"/>
      <c r="AR65" s="140"/>
      <c r="AS65" s="140" t="e">
        <f t="shared" si="0"/>
        <v>#DIV/0!</v>
      </c>
    </row>
    <row r="66" spans="1:45" s="148" customFormat="1" ht="12.75" hidden="1">
      <c r="A66" s="98"/>
      <c r="B66" s="212" t="s">
        <v>166</v>
      </c>
      <c r="C66" s="132" t="s">
        <v>178</v>
      </c>
      <c r="D66" s="214"/>
      <c r="E66" s="214"/>
      <c r="F66" s="214"/>
      <c r="G66" s="214"/>
      <c r="H66" s="214"/>
      <c r="I66" s="214"/>
      <c r="J66" s="214"/>
      <c r="K66" s="214"/>
      <c r="L66" s="188"/>
      <c r="M66" s="182"/>
      <c r="AR66" s="140"/>
      <c r="AS66" s="140" t="e">
        <f t="shared" si="0"/>
        <v>#DIV/0!</v>
      </c>
    </row>
    <row r="67" spans="1:45" s="148" customFormat="1" ht="12.75" hidden="1">
      <c r="A67" s="98"/>
      <c r="B67" s="212" t="s">
        <v>167</v>
      </c>
      <c r="C67" s="132" t="s">
        <v>261</v>
      </c>
      <c r="D67" s="214"/>
      <c r="E67" s="214"/>
      <c r="F67" s="214"/>
      <c r="G67" s="214"/>
      <c r="H67" s="214"/>
      <c r="I67" s="214"/>
      <c r="J67" s="214"/>
      <c r="K67" s="214"/>
      <c r="L67" s="188"/>
      <c r="M67" s="182"/>
      <c r="AR67" s="140"/>
      <c r="AS67" s="140" t="e">
        <f t="shared" si="0"/>
        <v>#DIV/0!</v>
      </c>
    </row>
    <row r="68" spans="1:45" s="148" customFormat="1" ht="13.5">
      <c r="A68" s="135" t="s">
        <v>150</v>
      </c>
      <c r="B68" s="215" t="s">
        <v>170</v>
      </c>
      <c r="C68" s="217"/>
      <c r="D68" s="214"/>
      <c r="E68" s="214"/>
      <c r="F68" s="214"/>
      <c r="G68" s="214"/>
      <c r="H68" s="214"/>
      <c r="I68" s="214"/>
      <c r="J68" s="214"/>
      <c r="K68" s="214"/>
      <c r="L68" s="188"/>
      <c r="M68" s="182"/>
      <c r="AR68" s="140"/>
      <c r="AS68" s="140" t="e">
        <f t="shared" si="0"/>
        <v>#DIV/0!</v>
      </c>
    </row>
    <row r="69" spans="1:45" s="148" customFormat="1" ht="12.75">
      <c r="A69" s="98"/>
      <c r="B69" s="212" t="s">
        <v>179</v>
      </c>
      <c r="C69" s="199" t="s">
        <v>59</v>
      </c>
      <c r="D69" s="205">
        <v>150.5</v>
      </c>
      <c r="E69" s="205">
        <v>150.5</v>
      </c>
      <c r="F69" s="205">
        <v>151</v>
      </c>
      <c r="G69" s="205">
        <v>151</v>
      </c>
      <c r="H69" s="205"/>
      <c r="I69" s="205"/>
      <c r="J69" s="205"/>
      <c r="K69" s="205"/>
      <c r="L69" s="188">
        <f t="shared" si="1"/>
        <v>100.33222591362126</v>
      </c>
      <c r="M69" s="182">
        <f t="shared" si="2"/>
        <v>100.33222591362126</v>
      </c>
      <c r="AR69" s="140">
        <f t="shared" si="3"/>
        <v>100</v>
      </c>
      <c r="AS69" s="140">
        <f t="shared" si="0"/>
        <v>100.33222591362126</v>
      </c>
    </row>
    <row r="70" spans="1:45" s="148" customFormat="1" ht="12.75">
      <c r="A70" s="98"/>
      <c r="B70" s="212" t="s">
        <v>166</v>
      </c>
      <c r="C70" s="199" t="s">
        <v>178</v>
      </c>
      <c r="D70" s="205">
        <f>D71/D69*10</f>
        <v>10</v>
      </c>
      <c r="E70" s="205">
        <f>E71/E69*10</f>
        <v>10.465116279069768</v>
      </c>
      <c r="F70" s="205">
        <f>F71/F69*10</f>
        <v>10.735099337748345</v>
      </c>
      <c r="G70" s="205">
        <v>11.5</v>
      </c>
      <c r="H70" s="205"/>
      <c r="I70" s="205"/>
      <c r="J70" s="205"/>
      <c r="K70" s="205"/>
      <c r="L70" s="188">
        <f t="shared" si="1"/>
        <v>107.35099337748343</v>
      </c>
      <c r="M70" s="182">
        <f t="shared" si="2"/>
        <v>102.57983811626194</v>
      </c>
      <c r="AR70" s="140">
        <f t="shared" si="3"/>
        <v>107.12523133867981</v>
      </c>
      <c r="AS70" s="140">
        <f t="shared" si="0"/>
        <v>107.35099337748343</v>
      </c>
    </row>
    <row r="71" spans="1:45" s="148" customFormat="1" ht="12.75">
      <c r="A71" s="98"/>
      <c r="B71" s="212" t="s">
        <v>167</v>
      </c>
      <c r="C71" s="180" t="s">
        <v>84</v>
      </c>
      <c r="D71" s="205">
        <v>150.5</v>
      </c>
      <c r="E71" s="205">
        <v>157.5</v>
      </c>
      <c r="F71" s="205">
        <v>162.1</v>
      </c>
      <c r="G71" s="205">
        <f>G69*G70/10</f>
        <v>173.65</v>
      </c>
      <c r="H71" s="205"/>
      <c r="I71" s="205"/>
      <c r="J71" s="205"/>
      <c r="K71" s="205"/>
      <c r="L71" s="188">
        <f t="shared" si="1"/>
        <v>107.70764119601328</v>
      </c>
      <c r="M71" s="182">
        <f t="shared" si="2"/>
        <v>102.92063492063492</v>
      </c>
      <c r="O71" s="156">
        <f>D77+D69+D52</f>
        <v>1561.5</v>
      </c>
      <c r="AR71" s="140">
        <f t="shared" si="3"/>
        <v>107.12523133867984</v>
      </c>
      <c r="AS71" s="140">
        <f t="shared" si="0"/>
        <v>107.70764119601328</v>
      </c>
    </row>
    <row r="72" spans="1:45" s="148" customFormat="1" ht="13.5">
      <c r="A72" s="135"/>
      <c r="B72" s="215" t="s">
        <v>271</v>
      </c>
      <c r="C72" s="194"/>
      <c r="D72" s="214"/>
      <c r="E72" s="214"/>
      <c r="F72" s="214"/>
      <c r="G72" s="214"/>
      <c r="H72" s="214"/>
      <c r="I72" s="214"/>
      <c r="J72" s="214"/>
      <c r="K72" s="214"/>
      <c r="L72" s="188"/>
      <c r="M72" s="182"/>
      <c r="AR72" s="140"/>
      <c r="AS72" s="140" t="e">
        <f t="shared" si="0"/>
        <v>#DIV/0!</v>
      </c>
    </row>
    <row r="73" spans="1:45" s="148" customFormat="1" ht="15.75" customHeight="1" hidden="1">
      <c r="A73" s="135"/>
      <c r="B73" s="218" t="s">
        <v>179</v>
      </c>
      <c r="C73" s="199" t="s">
        <v>59</v>
      </c>
      <c r="D73" s="214"/>
      <c r="E73" s="214"/>
      <c r="F73" s="214"/>
      <c r="G73" s="214"/>
      <c r="H73" s="214"/>
      <c r="I73" s="214"/>
      <c r="J73" s="214"/>
      <c r="K73" s="214"/>
      <c r="L73" s="188"/>
      <c r="M73" s="182"/>
      <c r="AR73" s="140"/>
      <c r="AS73" s="140" t="e">
        <f aca="true" t="shared" si="4" ref="AS73:AS136">F73/D73*100</f>
        <v>#DIV/0!</v>
      </c>
    </row>
    <row r="74" spans="1:45" s="148" customFormat="1" ht="15.75" customHeight="1" hidden="1">
      <c r="A74" s="135"/>
      <c r="B74" s="218" t="s">
        <v>166</v>
      </c>
      <c r="C74" s="199" t="s">
        <v>178</v>
      </c>
      <c r="D74" s="214"/>
      <c r="E74" s="214"/>
      <c r="F74" s="214"/>
      <c r="G74" s="214"/>
      <c r="H74" s="214"/>
      <c r="I74" s="214"/>
      <c r="J74" s="214"/>
      <c r="K74" s="214"/>
      <c r="L74" s="188"/>
      <c r="M74" s="182"/>
      <c r="AR74" s="140"/>
      <c r="AS74" s="140" t="e">
        <f t="shared" si="4"/>
        <v>#DIV/0!</v>
      </c>
    </row>
    <row r="75" spans="1:45" s="148" customFormat="1" ht="15.75" customHeight="1" hidden="1">
      <c r="A75" s="135"/>
      <c r="B75" s="218" t="s">
        <v>167</v>
      </c>
      <c r="C75" s="180" t="s">
        <v>84</v>
      </c>
      <c r="D75" s="214"/>
      <c r="E75" s="214"/>
      <c r="F75" s="214"/>
      <c r="G75" s="214"/>
      <c r="H75" s="214"/>
      <c r="I75" s="214"/>
      <c r="J75" s="214"/>
      <c r="K75" s="214"/>
      <c r="L75" s="188"/>
      <c r="M75" s="182"/>
      <c r="AR75" s="140"/>
      <c r="AS75" s="140" t="e">
        <f t="shared" si="4"/>
        <v>#DIV/0!</v>
      </c>
    </row>
    <row r="76" spans="1:45" s="148" customFormat="1" ht="13.5">
      <c r="A76" s="135" t="s">
        <v>150</v>
      </c>
      <c r="B76" s="215" t="s">
        <v>174</v>
      </c>
      <c r="C76" s="217"/>
      <c r="D76" s="214"/>
      <c r="E76" s="214"/>
      <c r="F76" s="214"/>
      <c r="G76" s="214"/>
      <c r="H76" s="214"/>
      <c r="I76" s="214"/>
      <c r="J76" s="214"/>
      <c r="K76" s="214"/>
      <c r="L76" s="188"/>
      <c r="M76" s="182"/>
      <c r="AR76" s="140"/>
      <c r="AS76" s="140" t="e">
        <f t="shared" si="4"/>
        <v>#DIV/0!</v>
      </c>
    </row>
    <row r="77" spans="1:45" s="148" customFormat="1" ht="12.75">
      <c r="A77" s="98"/>
      <c r="B77" s="212" t="s">
        <v>179</v>
      </c>
      <c r="C77" s="199" t="s">
        <v>59</v>
      </c>
      <c r="D77" s="208">
        <v>184.5</v>
      </c>
      <c r="E77" s="208">
        <v>184.5</v>
      </c>
      <c r="F77" s="208">
        <v>186</v>
      </c>
      <c r="G77" s="208">
        <v>186</v>
      </c>
      <c r="H77" s="208"/>
      <c r="I77" s="208"/>
      <c r="J77" s="208"/>
      <c r="K77" s="208"/>
      <c r="L77" s="188">
        <f aca="true" t="shared" si="5" ref="L77:L137">F77/D77*100</f>
        <v>100.8130081300813</v>
      </c>
      <c r="M77" s="182">
        <f aca="true" t="shared" si="6" ref="M77:M137">F77/E77*100</f>
        <v>100.8130081300813</v>
      </c>
      <c r="AR77" s="140">
        <f aca="true" t="shared" si="7" ref="AR77:AR137">G77/F77*100</f>
        <v>100</v>
      </c>
      <c r="AS77" s="140">
        <f t="shared" si="4"/>
        <v>100.8130081300813</v>
      </c>
    </row>
    <row r="78" spans="1:45" s="148" customFormat="1" ht="12.75">
      <c r="A78" s="98"/>
      <c r="B78" s="212" t="s">
        <v>166</v>
      </c>
      <c r="C78" s="199" t="s">
        <v>178</v>
      </c>
      <c r="D78" s="205">
        <f>D79/D77*10</f>
        <v>42.54742547425474</v>
      </c>
      <c r="E78" s="205">
        <f>E79/E77*10</f>
        <v>42.601626016260155</v>
      </c>
      <c r="F78" s="205">
        <f>F79/F77*10</f>
        <v>42.817204301075265</v>
      </c>
      <c r="G78" s="205">
        <v>46</v>
      </c>
      <c r="H78" s="205"/>
      <c r="I78" s="205"/>
      <c r="J78" s="205"/>
      <c r="K78" s="205"/>
      <c r="L78" s="188">
        <f t="shared" si="5"/>
        <v>100.63406615985207</v>
      </c>
      <c r="M78" s="182">
        <f t="shared" si="6"/>
        <v>100.50603299679884</v>
      </c>
      <c r="AR78" s="140">
        <f t="shared" si="7"/>
        <v>107.43345052737318</v>
      </c>
      <c r="AS78" s="140">
        <f t="shared" si="4"/>
        <v>100.63406615985207</v>
      </c>
    </row>
    <row r="79" spans="1:45" s="148" customFormat="1" ht="12.75">
      <c r="A79" s="98"/>
      <c r="B79" s="212" t="s">
        <v>167</v>
      </c>
      <c r="C79" s="180" t="s">
        <v>84</v>
      </c>
      <c r="D79" s="208">
        <v>785</v>
      </c>
      <c r="E79" s="205">
        <v>786</v>
      </c>
      <c r="F79" s="208">
        <v>796.4</v>
      </c>
      <c r="G79" s="208">
        <f>G77*G78/10</f>
        <v>855.6</v>
      </c>
      <c r="H79" s="208"/>
      <c r="I79" s="208"/>
      <c r="J79" s="208"/>
      <c r="K79" s="208"/>
      <c r="L79" s="188">
        <f t="shared" si="5"/>
        <v>101.45222929936307</v>
      </c>
      <c r="M79" s="182">
        <f t="shared" si="6"/>
        <v>101.32315521628499</v>
      </c>
      <c r="P79" s="148" t="e">
        <f>O46/P50</f>
        <v>#REF!</v>
      </c>
      <c r="AR79" s="140">
        <f t="shared" si="7"/>
        <v>107.43345052737318</v>
      </c>
      <c r="AS79" s="140">
        <f t="shared" si="4"/>
        <v>101.45222929936307</v>
      </c>
    </row>
    <row r="80" spans="1:45" s="148" customFormat="1" ht="13.5" hidden="1">
      <c r="A80" s="135" t="s">
        <v>150</v>
      </c>
      <c r="B80" s="215" t="s">
        <v>175</v>
      </c>
      <c r="C80" s="217"/>
      <c r="D80" s="214"/>
      <c r="E80" s="214"/>
      <c r="F80" s="214"/>
      <c r="G80" s="214"/>
      <c r="H80" s="214"/>
      <c r="I80" s="214"/>
      <c r="J80" s="214"/>
      <c r="K80" s="214"/>
      <c r="L80" s="188" t="e">
        <f t="shared" si="5"/>
        <v>#DIV/0!</v>
      </c>
      <c r="M80" s="182" t="e">
        <f t="shared" si="6"/>
        <v>#DIV/0!</v>
      </c>
      <c r="AR80" s="140" t="e">
        <f t="shared" si="7"/>
        <v>#DIV/0!</v>
      </c>
      <c r="AS80" s="140" t="e">
        <f t="shared" si="4"/>
        <v>#DIV/0!</v>
      </c>
    </row>
    <row r="81" spans="1:45" s="148" customFormat="1" ht="12.75" hidden="1">
      <c r="A81" s="98"/>
      <c r="B81" s="212" t="s">
        <v>179</v>
      </c>
      <c r="C81" s="199" t="s">
        <v>59</v>
      </c>
      <c r="D81" s="214"/>
      <c r="E81" s="214"/>
      <c r="F81" s="214"/>
      <c r="G81" s="214"/>
      <c r="H81" s="214"/>
      <c r="I81" s="214"/>
      <c r="J81" s="214"/>
      <c r="K81" s="214"/>
      <c r="L81" s="188" t="e">
        <f t="shared" si="5"/>
        <v>#DIV/0!</v>
      </c>
      <c r="M81" s="182" t="e">
        <f t="shared" si="6"/>
        <v>#DIV/0!</v>
      </c>
      <c r="AR81" s="140" t="e">
        <f t="shared" si="7"/>
        <v>#DIV/0!</v>
      </c>
      <c r="AS81" s="140" t="e">
        <f t="shared" si="4"/>
        <v>#DIV/0!</v>
      </c>
    </row>
    <row r="82" spans="1:45" s="148" customFormat="1" ht="12.75" hidden="1">
      <c r="A82" s="98"/>
      <c r="B82" s="212" t="s">
        <v>166</v>
      </c>
      <c r="C82" s="199" t="s">
        <v>178</v>
      </c>
      <c r="D82" s="214"/>
      <c r="E82" s="214"/>
      <c r="F82" s="214"/>
      <c r="G82" s="214"/>
      <c r="H82" s="214"/>
      <c r="I82" s="214"/>
      <c r="J82" s="214"/>
      <c r="K82" s="214"/>
      <c r="L82" s="188" t="e">
        <f t="shared" si="5"/>
        <v>#DIV/0!</v>
      </c>
      <c r="M82" s="182" t="e">
        <f t="shared" si="6"/>
        <v>#DIV/0!</v>
      </c>
      <c r="AR82" s="140" t="e">
        <f t="shared" si="7"/>
        <v>#DIV/0!</v>
      </c>
      <c r="AS82" s="140" t="e">
        <f t="shared" si="4"/>
        <v>#DIV/0!</v>
      </c>
    </row>
    <row r="83" spans="1:45" s="148" customFormat="1" ht="12.75" hidden="1">
      <c r="A83" s="98"/>
      <c r="B83" s="212" t="s">
        <v>167</v>
      </c>
      <c r="C83" s="180" t="s">
        <v>84</v>
      </c>
      <c r="D83" s="214"/>
      <c r="E83" s="214"/>
      <c r="F83" s="214"/>
      <c r="G83" s="214"/>
      <c r="H83" s="214"/>
      <c r="I83" s="214"/>
      <c r="J83" s="214"/>
      <c r="K83" s="214"/>
      <c r="L83" s="188" t="e">
        <f t="shared" si="5"/>
        <v>#DIV/0!</v>
      </c>
      <c r="M83" s="182" t="e">
        <f t="shared" si="6"/>
        <v>#DIV/0!</v>
      </c>
      <c r="AR83" s="140" t="e">
        <f t="shared" si="7"/>
        <v>#DIV/0!</v>
      </c>
      <c r="AS83" s="140" t="e">
        <f t="shared" si="4"/>
        <v>#DIV/0!</v>
      </c>
    </row>
    <row r="84" spans="1:45" s="148" customFormat="1" ht="13.5" hidden="1">
      <c r="A84" s="135" t="s">
        <v>150</v>
      </c>
      <c r="B84" s="215" t="s">
        <v>272</v>
      </c>
      <c r="C84" s="217"/>
      <c r="D84" s="214"/>
      <c r="E84" s="214"/>
      <c r="F84" s="214"/>
      <c r="G84" s="214"/>
      <c r="H84" s="214"/>
      <c r="I84" s="214"/>
      <c r="J84" s="214"/>
      <c r="K84" s="214"/>
      <c r="L84" s="188" t="e">
        <f t="shared" si="5"/>
        <v>#DIV/0!</v>
      </c>
      <c r="M84" s="182" t="e">
        <f t="shared" si="6"/>
        <v>#DIV/0!</v>
      </c>
      <c r="AR84" s="140" t="e">
        <f t="shared" si="7"/>
        <v>#DIV/0!</v>
      </c>
      <c r="AS84" s="140" t="e">
        <f t="shared" si="4"/>
        <v>#DIV/0!</v>
      </c>
    </row>
    <row r="85" spans="1:45" s="148" customFormat="1" ht="12.75" hidden="1">
      <c r="A85" s="98"/>
      <c r="B85" s="212" t="s">
        <v>179</v>
      </c>
      <c r="C85" s="199" t="s">
        <v>59</v>
      </c>
      <c r="D85" s="214"/>
      <c r="E85" s="214"/>
      <c r="F85" s="214"/>
      <c r="G85" s="214"/>
      <c r="H85" s="214"/>
      <c r="I85" s="214"/>
      <c r="J85" s="214"/>
      <c r="K85" s="214"/>
      <c r="L85" s="188" t="e">
        <f t="shared" si="5"/>
        <v>#DIV/0!</v>
      </c>
      <c r="M85" s="182" t="e">
        <f t="shared" si="6"/>
        <v>#DIV/0!</v>
      </c>
      <c r="AR85" s="140" t="e">
        <f t="shared" si="7"/>
        <v>#DIV/0!</v>
      </c>
      <c r="AS85" s="140" t="e">
        <f t="shared" si="4"/>
        <v>#DIV/0!</v>
      </c>
    </row>
    <row r="86" spans="1:45" s="148" customFormat="1" ht="12.75" hidden="1">
      <c r="A86" s="98"/>
      <c r="B86" s="212" t="s">
        <v>166</v>
      </c>
      <c r="C86" s="199" t="s">
        <v>178</v>
      </c>
      <c r="D86" s="214"/>
      <c r="E86" s="214"/>
      <c r="F86" s="214"/>
      <c r="G86" s="214"/>
      <c r="H86" s="214"/>
      <c r="I86" s="214"/>
      <c r="J86" s="214"/>
      <c r="K86" s="214"/>
      <c r="L86" s="188" t="e">
        <f t="shared" si="5"/>
        <v>#DIV/0!</v>
      </c>
      <c r="M86" s="182" t="e">
        <f t="shared" si="6"/>
        <v>#DIV/0!</v>
      </c>
      <c r="AR86" s="140" t="e">
        <f t="shared" si="7"/>
        <v>#DIV/0!</v>
      </c>
      <c r="AS86" s="140" t="e">
        <f t="shared" si="4"/>
        <v>#DIV/0!</v>
      </c>
    </row>
    <row r="87" spans="1:45" s="148" customFormat="1" ht="12.75" hidden="1">
      <c r="A87" s="98"/>
      <c r="B87" s="212" t="s">
        <v>167</v>
      </c>
      <c r="C87" s="180" t="s">
        <v>84</v>
      </c>
      <c r="D87" s="214"/>
      <c r="E87" s="214"/>
      <c r="F87" s="214"/>
      <c r="G87" s="214"/>
      <c r="H87" s="214"/>
      <c r="I87" s="214"/>
      <c r="J87" s="214"/>
      <c r="K87" s="214"/>
      <c r="L87" s="188" t="e">
        <f t="shared" si="5"/>
        <v>#DIV/0!</v>
      </c>
      <c r="M87" s="182" t="e">
        <f t="shared" si="6"/>
        <v>#DIV/0!</v>
      </c>
      <c r="AR87" s="140" t="e">
        <f t="shared" si="7"/>
        <v>#DIV/0!</v>
      </c>
      <c r="AS87" s="140" t="e">
        <f t="shared" si="4"/>
        <v>#DIV/0!</v>
      </c>
    </row>
    <row r="88" spans="1:45" s="148" customFormat="1" ht="12.75">
      <c r="A88" s="98" t="s">
        <v>171</v>
      </c>
      <c r="B88" s="133" t="s">
        <v>273</v>
      </c>
      <c r="C88" s="104"/>
      <c r="D88" s="214"/>
      <c r="E88" s="214"/>
      <c r="F88" s="214"/>
      <c r="G88" s="214"/>
      <c r="H88" s="214"/>
      <c r="I88" s="214"/>
      <c r="J88" s="214"/>
      <c r="K88" s="214"/>
      <c r="L88" s="188"/>
      <c r="M88" s="182"/>
      <c r="AR88" s="140"/>
      <c r="AS88" s="140" t="e">
        <f t="shared" si="4"/>
        <v>#DIV/0!</v>
      </c>
    </row>
    <row r="89" spans="1:45" s="148" customFormat="1" ht="13.5">
      <c r="A89" s="135"/>
      <c r="B89" s="215" t="s">
        <v>274</v>
      </c>
      <c r="C89" s="217"/>
      <c r="D89" s="214"/>
      <c r="E89" s="214"/>
      <c r="F89" s="214"/>
      <c r="G89" s="214"/>
      <c r="H89" s="214"/>
      <c r="I89" s="214"/>
      <c r="J89" s="214"/>
      <c r="K89" s="214"/>
      <c r="L89" s="188"/>
      <c r="M89" s="182"/>
      <c r="AR89" s="140"/>
      <c r="AS89" s="140" t="e">
        <f t="shared" si="4"/>
        <v>#DIV/0!</v>
      </c>
    </row>
    <row r="90" spans="1:45" s="148" customFormat="1" ht="13.5">
      <c r="A90" s="135" t="s">
        <v>150</v>
      </c>
      <c r="B90" s="219" t="s">
        <v>168</v>
      </c>
      <c r="C90" s="217"/>
      <c r="D90" s="214"/>
      <c r="E90" s="214"/>
      <c r="F90" s="214"/>
      <c r="G90" s="214"/>
      <c r="H90" s="214"/>
      <c r="I90" s="214"/>
      <c r="J90" s="214"/>
      <c r="K90" s="214"/>
      <c r="L90" s="188"/>
      <c r="M90" s="182"/>
      <c r="AR90" s="140"/>
      <c r="AS90" s="140" t="e">
        <f t="shared" si="4"/>
        <v>#DIV/0!</v>
      </c>
    </row>
    <row r="91" spans="1:45" s="148" customFormat="1" ht="12.75">
      <c r="A91" s="98"/>
      <c r="B91" s="212" t="s">
        <v>179</v>
      </c>
      <c r="C91" s="199" t="s">
        <v>59</v>
      </c>
      <c r="D91" s="205">
        <v>282.6</v>
      </c>
      <c r="E91" s="205">
        <v>271</v>
      </c>
      <c r="F91" s="205">
        <v>271.6</v>
      </c>
      <c r="G91" s="205">
        <v>270</v>
      </c>
      <c r="H91" s="205"/>
      <c r="I91" s="205"/>
      <c r="J91" s="205"/>
      <c r="K91" s="205"/>
      <c r="L91" s="188">
        <f t="shared" si="5"/>
        <v>96.10757254069357</v>
      </c>
      <c r="M91" s="182">
        <f t="shared" si="6"/>
        <v>100.22140221402216</v>
      </c>
      <c r="AR91" s="140">
        <f t="shared" si="7"/>
        <v>99.41089837997053</v>
      </c>
      <c r="AS91" s="140">
        <f t="shared" si="4"/>
        <v>96.10757254069357</v>
      </c>
    </row>
    <row r="92" spans="1:45" s="148" customFormat="1" ht="12.75">
      <c r="A92" s="98"/>
      <c r="B92" s="212" t="s">
        <v>166</v>
      </c>
      <c r="C92" s="199" t="s">
        <v>178</v>
      </c>
      <c r="D92" s="205">
        <v>23.2</v>
      </c>
      <c r="E92" s="205">
        <v>23.2</v>
      </c>
      <c r="F92" s="205">
        <v>23</v>
      </c>
      <c r="G92" s="205">
        <v>23</v>
      </c>
      <c r="H92" s="205"/>
      <c r="I92" s="205"/>
      <c r="J92" s="205"/>
      <c r="K92" s="205"/>
      <c r="L92" s="188">
        <f t="shared" si="5"/>
        <v>99.13793103448276</v>
      </c>
      <c r="M92" s="182">
        <f t="shared" si="6"/>
        <v>99.13793103448276</v>
      </c>
      <c r="AR92" s="140">
        <f t="shared" si="7"/>
        <v>100</v>
      </c>
      <c r="AS92" s="140">
        <f t="shared" si="4"/>
        <v>99.13793103448276</v>
      </c>
    </row>
    <row r="93" spans="1:45" s="148" customFormat="1" ht="12.75">
      <c r="A93" s="98"/>
      <c r="B93" s="212" t="s">
        <v>167</v>
      </c>
      <c r="C93" s="180" t="s">
        <v>84</v>
      </c>
      <c r="D93" s="205">
        <f>D91*D92/10</f>
        <v>655.6320000000001</v>
      </c>
      <c r="E93" s="205">
        <f>E91*E92/10</f>
        <v>628.72</v>
      </c>
      <c r="F93" s="205">
        <f>F91*F92/10</f>
        <v>624.6800000000001</v>
      </c>
      <c r="G93" s="205">
        <f>G91*G92/10</f>
        <v>621</v>
      </c>
      <c r="H93" s="205"/>
      <c r="I93" s="205"/>
      <c r="J93" s="205"/>
      <c r="K93" s="205"/>
      <c r="L93" s="188">
        <f t="shared" si="5"/>
        <v>95.27905898430828</v>
      </c>
      <c r="M93" s="182">
        <f t="shared" si="6"/>
        <v>99.35742460872885</v>
      </c>
      <c r="AR93" s="140">
        <f t="shared" si="7"/>
        <v>99.41089837997053</v>
      </c>
      <c r="AS93" s="140">
        <f t="shared" si="4"/>
        <v>95.27905898430828</v>
      </c>
    </row>
    <row r="94" spans="1:45" s="148" customFormat="1" ht="13.5">
      <c r="A94" s="135" t="s">
        <v>150</v>
      </c>
      <c r="B94" s="215" t="s">
        <v>275</v>
      </c>
      <c r="C94" s="180"/>
      <c r="D94" s="205"/>
      <c r="E94" s="205"/>
      <c r="F94" s="205"/>
      <c r="G94" s="205"/>
      <c r="H94" s="205"/>
      <c r="I94" s="205"/>
      <c r="J94" s="205"/>
      <c r="K94" s="205"/>
      <c r="L94" s="188"/>
      <c r="M94" s="182"/>
      <c r="AR94" s="140"/>
      <c r="AS94" s="140" t="e">
        <f t="shared" si="4"/>
        <v>#DIV/0!</v>
      </c>
    </row>
    <row r="95" spans="1:45" s="148" customFormat="1" ht="12.75">
      <c r="A95" s="98"/>
      <c r="B95" s="212" t="s">
        <v>179</v>
      </c>
      <c r="C95" s="199" t="s">
        <v>59</v>
      </c>
      <c r="D95" s="205">
        <v>136</v>
      </c>
      <c r="E95" s="205">
        <v>124</v>
      </c>
      <c r="F95" s="205">
        <v>128.4</v>
      </c>
      <c r="G95" s="205">
        <v>125</v>
      </c>
      <c r="H95" s="205"/>
      <c r="I95" s="205"/>
      <c r="J95" s="205"/>
      <c r="K95" s="205"/>
      <c r="L95" s="188">
        <f t="shared" si="5"/>
        <v>94.41176470588236</v>
      </c>
      <c r="M95" s="182">
        <f t="shared" si="6"/>
        <v>103.5483870967742</v>
      </c>
      <c r="AR95" s="140">
        <f t="shared" si="7"/>
        <v>97.35202492211837</v>
      </c>
      <c r="AS95" s="140">
        <f t="shared" si="4"/>
        <v>94.41176470588236</v>
      </c>
    </row>
    <row r="96" spans="1:45" s="148" customFormat="1" ht="12.75">
      <c r="A96" s="98"/>
      <c r="B96" s="212" t="s">
        <v>166</v>
      </c>
      <c r="C96" s="199" t="s">
        <v>178</v>
      </c>
      <c r="D96" s="205">
        <v>23.1</v>
      </c>
      <c r="E96" s="205">
        <v>23.2</v>
      </c>
      <c r="F96" s="205">
        <v>23.1</v>
      </c>
      <c r="G96" s="205">
        <v>23.1</v>
      </c>
      <c r="H96" s="205"/>
      <c r="I96" s="205"/>
      <c r="J96" s="205"/>
      <c r="K96" s="205"/>
      <c r="L96" s="188">
        <f t="shared" si="5"/>
        <v>100</v>
      </c>
      <c r="M96" s="182">
        <f t="shared" si="6"/>
        <v>99.5689655172414</v>
      </c>
      <c r="AR96" s="140">
        <f t="shared" si="7"/>
        <v>100</v>
      </c>
      <c r="AS96" s="140">
        <f t="shared" si="4"/>
        <v>100</v>
      </c>
    </row>
    <row r="97" spans="1:45" s="148" customFormat="1" ht="12.75">
      <c r="A97" s="98"/>
      <c r="B97" s="212" t="s">
        <v>167</v>
      </c>
      <c r="C97" s="180" t="s">
        <v>84</v>
      </c>
      <c r="D97" s="205">
        <f>D95*D96/10</f>
        <v>314.16</v>
      </c>
      <c r="E97" s="205">
        <f>E95*E96/10</f>
        <v>287.67999999999995</v>
      </c>
      <c r="F97" s="205">
        <f>F95*F96/10</f>
        <v>296.60400000000004</v>
      </c>
      <c r="G97" s="205">
        <f>G95*G96/10</f>
        <v>288.75</v>
      </c>
      <c r="H97" s="205"/>
      <c r="I97" s="205"/>
      <c r="J97" s="205"/>
      <c r="K97" s="205"/>
      <c r="L97" s="188">
        <f t="shared" si="5"/>
        <v>94.41176470588236</v>
      </c>
      <c r="M97" s="182">
        <f t="shared" si="6"/>
        <v>103.10205784204676</v>
      </c>
      <c r="AR97" s="140">
        <f t="shared" si="7"/>
        <v>97.35202492211836</v>
      </c>
      <c r="AS97" s="140">
        <f t="shared" si="4"/>
        <v>94.41176470588236</v>
      </c>
    </row>
    <row r="98" spans="1:45" s="148" customFormat="1" ht="13.5">
      <c r="A98" s="135" t="s">
        <v>150</v>
      </c>
      <c r="B98" s="215" t="s">
        <v>276</v>
      </c>
      <c r="C98" s="180"/>
      <c r="D98" s="214"/>
      <c r="E98" s="214"/>
      <c r="F98" s="214"/>
      <c r="G98" s="214"/>
      <c r="H98" s="214"/>
      <c r="I98" s="214"/>
      <c r="J98" s="214"/>
      <c r="K98" s="214"/>
      <c r="L98" s="188"/>
      <c r="M98" s="182"/>
      <c r="AR98" s="140"/>
      <c r="AS98" s="140" t="e">
        <f t="shared" si="4"/>
        <v>#DIV/0!</v>
      </c>
    </row>
    <row r="99" spans="1:45" s="148" customFormat="1" ht="12.75" hidden="1">
      <c r="A99" s="98"/>
      <c r="B99" s="212" t="s">
        <v>179</v>
      </c>
      <c r="C99" s="199" t="s">
        <v>59</v>
      </c>
      <c r="D99" s="214"/>
      <c r="E99" s="214"/>
      <c r="F99" s="214"/>
      <c r="G99" s="214"/>
      <c r="H99" s="214"/>
      <c r="I99" s="214"/>
      <c r="J99" s="214"/>
      <c r="K99" s="214"/>
      <c r="L99" s="188"/>
      <c r="M99" s="182"/>
      <c r="AR99" s="140"/>
      <c r="AS99" s="140" t="e">
        <f t="shared" si="4"/>
        <v>#DIV/0!</v>
      </c>
    </row>
    <row r="100" spans="1:45" s="148" customFormat="1" ht="12.75" hidden="1">
      <c r="A100" s="98"/>
      <c r="B100" s="212" t="s">
        <v>166</v>
      </c>
      <c r="C100" s="199" t="s">
        <v>178</v>
      </c>
      <c r="D100" s="214"/>
      <c r="E100" s="214"/>
      <c r="F100" s="214"/>
      <c r="G100" s="214"/>
      <c r="H100" s="214"/>
      <c r="I100" s="214"/>
      <c r="J100" s="214"/>
      <c r="K100" s="214"/>
      <c r="L100" s="188"/>
      <c r="M100" s="182"/>
      <c r="AR100" s="140"/>
      <c r="AS100" s="140" t="e">
        <f t="shared" si="4"/>
        <v>#DIV/0!</v>
      </c>
    </row>
    <row r="101" spans="1:45" s="148" customFormat="1" ht="12.75" hidden="1">
      <c r="A101" s="98"/>
      <c r="B101" s="212" t="s">
        <v>167</v>
      </c>
      <c r="C101" s="180" t="s">
        <v>84</v>
      </c>
      <c r="D101" s="214"/>
      <c r="E101" s="214"/>
      <c r="F101" s="214"/>
      <c r="G101" s="214"/>
      <c r="H101" s="214"/>
      <c r="I101" s="214"/>
      <c r="J101" s="214"/>
      <c r="K101" s="214"/>
      <c r="L101" s="188"/>
      <c r="M101" s="182"/>
      <c r="AR101" s="140"/>
      <c r="AS101" s="140" t="e">
        <f t="shared" si="4"/>
        <v>#DIV/0!</v>
      </c>
    </row>
    <row r="102" spans="1:45" s="148" customFormat="1" ht="13.5">
      <c r="A102" s="135"/>
      <c r="B102" s="215" t="s">
        <v>277</v>
      </c>
      <c r="C102" s="217"/>
      <c r="D102" s="214"/>
      <c r="E102" s="214"/>
      <c r="F102" s="214"/>
      <c r="G102" s="214"/>
      <c r="H102" s="214"/>
      <c r="I102" s="214"/>
      <c r="J102" s="214"/>
      <c r="K102" s="214"/>
      <c r="L102" s="188"/>
      <c r="M102" s="182"/>
      <c r="AR102" s="140"/>
      <c r="AS102" s="140" t="e">
        <f t="shared" si="4"/>
        <v>#DIV/0!</v>
      </c>
    </row>
    <row r="103" spans="1:45" s="148" customFormat="1" ht="13.5">
      <c r="A103" s="135" t="s">
        <v>150</v>
      </c>
      <c r="B103" s="215" t="s">
        <v>278</v>
      </c>
      <c r="C103" s="180"/>
      <c r="D103" s="214"/>
      <c r="E103" s="214"/>
      <c r="F103" s="214"/>
      <c r="G103" s="214"/>
      <c r="H103" s="214"/>
      <c r="I103" s="214"/>
      <c r="J103" s="214"/>
      <c r="K103" s="214"/>
      <c r="L103" s="188"/>
      <c r="M103" s="182"/>
      <c r="AR103" s="140"/>
      <c r="AS103" s="140" t="e">
        <f t="shared" si="4"/>
        <v>#DIV/0!</v>
      </c>
    </row>
    <row r="104" spans="1:45" s="148" customFormat="1" ht="12.75">
      <c r="A104" s="98"/>
      <c r="B104" s="212" t="s">
        <v>179</v>
      </c>
      <c r="C104" s="132" t="s">
        <v>260</v>
      </c>
      <c r="D104" s="208">
        <v>16.6</v>
      </c>
      <c r="E104" s="208">
        <v>16.6</v>
      </c>
      <c r="F104" s="208">
        <v>10.5</v>
      </c>
      <c r="G104" s="208">
        <v>10.5</v>
      </c>
      <c r="H104" s="208"/>
      <c r="I104" s="208"/>
      <c r="J104" s="208"/>
      <c r="K104" s="208"/>
      <c r="L104" s="188">
        <f t="shared" si="5"/>
        <v>63.25301204819277</v>
      </c>
      <c r="M104" s="182">
        <f t="shared" si="6"/>
        <v>63.25301204819277</v>
      </c>
      <c r="AR104" s="140">
        <f t="shared" si="7"/>
        <v>100</v>
      </c>
      <c r="AS104" s="140">
        <f t="shared" si="4"/>
        <v>63.25301204819277</v>
      </c>
    </row>
    <row r="105" spans="1:45" s="148" customFormat="1" ht="12.75">
      <c r="A105" s="98"/>
      <c r="B105" s="212" t="s">
        <v>166</v>
      </c>
      <c r="C105" s="132" t="s">
        <v>178</v>
      </c>
      <c r="D105" s="208">
        <v>37.5</v>
      </c>
      <c r="E105" s="208">
        <v>38</v>
      </c>
      <c r="F105" s="208">
        <v>42</v>
      </c>
      <c r="G105" s="208">
        <v>42</v>
      </c>
      <c r="H105" s="208"/>
      <c r="I105" s="208"/>
      <c r="J105" s="208"/>
      <c r="K105" s="208"/>
      <c r="L105" s="188">
        <f t="shared" si="5"/>
        <v>112.00000000000001</v>
      </c>
      <c r="M105" s="182">
        <f t="shared" si="6"/>
        <v>110.5263157894737</v>
      </c>
      <c r="AR105" s="140">
        <f t="shared" si="7"/>
        <v>100</v>
      </c>
      <c r="AS105" s="140">
        <f t="shared" si="4"/>
        <v>112.00000000000001</v>
      </c>
    </row>
    <row r="106" spans="1:45" s="148" customFormat="1" ht="12.75">
      <c r="A106" s="98"/>
      <c r="B106" s="212" t="s">
        <v>167</v>
      </c>
      <c r="C106" s="132" t="s">
        <v>261</v>
      </c>
      <c r="D106" s="205">
        <f>D104*D105/10</f>
        <v>62.25</v>
      </c>
      <c r="E106" s="205">
        <f>E104*E105/10</f>
        <v>63.080000000000005</v>
      </c>
      <c r="F106" s="205">
        <f>F104*F105/10</f>
        <v>44.1</v>
      </c>
      <c r="G106" s="205">
        <f>G104*G105/10</f>
        <v>44.1</v>
      </c>
      <c r="H106" s="205"/>
      <c r="I106" s="205"/>
      <c r="J106" s="205"/>
      <c r="K106" s="205"/>
      <c r="L106" s="188">
        <f t="shared" si="5"/>
        <v>70.8433734939759</v>
      </c>
      <c r="M106" s="182">
        <f t="shared" si="6"/>
        <v>69.91122384273937</v>
      </c>
      <c r="AR106" s="140">
        <f t="shared" si="7"/>
        <v>100</v>
      </c>
      <c r="AS106" s="140">
        <f t="shared" si="4"/>
        <v>70.8433734939759</v>
      </c>
    </row>
    <row r="107" spans="1:45" s="148" customFormat="1" ht="12.75">
      <c r="A107" s="100" t="s">
        <v>173</v>
      </c>
      <c r="B107" s="216" t="s">
        <v>279</v>
      </c>
      <c r="C107" s="132"/>
      <c r="D107" s="214"/>
      <c r="E107" s="214"/>
      <c r="F107" s="214"/>
      <c r="G107" s="214"/>
      <c r="H107" s="214"/>
      <c r="I107" s="214"/>
      <c r="J107" s="214"/>
      <c r="K107" s="214"/>
      <c r="L107" s="188"/>
      <c r="M107" s="182"/>
      <c r="AR107" s="140"/>
      <c r="AS107" s="140" t="e">
        <f t="shared" si="4"/>
        <v>#DIV/0!</v>
      </c>
    </row>
    <row r="108" spans="1:45" s="148" customFormat="1" ht="13.5">
      <c r="A108" s="207" t="s">
        <v>150</v>
      </c>
      <c r="B108" s="200" t="s">
        <v>280</v>
      </c>
      <c r="C108" s="135"/>
      <c r="D108" s="214"/>
      <c r="E108" s="214"/>
      <c r="F108" s="214"/>
      <c r="G108" s="214"/>
      <c r="H108" s="214"/>
      <c r="I108" s="214"/>
      <c r="J108" s="214"/>
      <c r="K108" s="214"/>
      <c r="L108" s="188"/>
      <c r="M108" s="182"/>
      <c r="AR108" s="140"/>
      <c r="AS108" s="140" t="e">
        <f t="shared" si="4"/>
        <v>#DIV/0!</v>
      </c>
    </row>
    <row r="109" spans="1:45" s="148" customFormat="1" ht="12.75">
      <c r="A109" s="100"/>
      <c r="B109" s="212" t="s">
        <v>179</v>
      </c>
      <c r="C109" s="132" t="s">
        <v>260</v>
      </c>
      <c r="D109" s="205">
        <v>654.9</v>
      </c>
      <c r="E109" s="205">
        <v>682.8</v>
      </c>
      <c r="F109" s="205">
        <v>664.2</v>
      </c>
      <c r="G109" s="205">
        <v>690</v>
      </c>
      <c r="H109" s="205"/>
      <c r="I109" s="205"/>
      <c r="J109" s="205"/>
      <c r="K109" s="205"/>
      <c r="L109" s="188">
        <f t="shared" si="5"/>
        <v>101.42006413192854</v>
      </c>
      <c r="M109" s="182">
        <f t="shared" si="6"/>
        <v>97.27592267135327</v>
      </c>
      <c r="AR109" s="140">
        <f t="shared" si="7"/>
        <v>103.88437217705511</v>
      </c>
      <c r="AS109" s="140">
        <f t="shared" si="4"/>
        <v>101.42006413192854</v>
      </c>
    </row>
    <row r="110" spans="1:45" s="148" customFormat="1" ht="16.5" customHeight="1">
      <c r="A110" s="100"/>
      <c r="B110" s="212" t="s">
        <v>166</v>
      </c>
      <c r="C110" s="132" t="s">
        <v>178</v>
      </c>
      <c r="D110" s="205">
        <f>D111/D109*10</f>
        <v>105.66804092227821</v>
      </c>
      <c r="E110" s="205">
        <f>E111/E109*10</f>
        <v>107.22466315172818</v>
      </c>
      <c r="F110" s="205">
        <f>F111/F109*10</f>
        <v>117.7220716651611</v>
      </c>
      <c r="G110" s="205">
        <v>117</v>
      </c>
      <c r="H110" s="205"/>
      <c r="I110" s="205"/>
      <c r="J110" s="205"/>
      <c r="K110" s="205"/>
      <c r="L110" s="188">
        <f t="shared" si="5"/>
        <v>111.40745171167596</v>
      </c>
      <c r="M110" s="182">
        <f t="shared" si="6"/>
        <v>109.79010631031647</v>
      </c>
      <c r="AR110" s="140">
        <f t="shared" si="7"/>
        <v>99.38663017482831</v>
      </c>
      <c r="AS110" s="140">
        <f t="shared" si="4"/>
        <v>111.40745171167596</v>
      </c>
    </row>
    <row r="111" spans="1:45" s="148" customFormat="1" ht="12.75">
      <c r="A111" s="100"/>
      <c r="B111" s="212" t="s">
        <v>167</v>
      </c>
      <c r="C111" s="132" t="s">
        <v>261</v>
      </c>
      <c r="D111" s="205">
        <v>6920.2</v>
      </c>
      <c r="E111" s="205">
        <v>7321.3</v>
      </c>
      <c r="F111" s="205">
        <v>7819.1</v>
      </c>
      <c r="G111" s="205">
        <f>G109*G110/10</f>
        <v>8073</v>
      </c>
      <c r="H111" s="205"/>
      <c r="I111" s="205"/>
      <c r="J111" s="205"/>
      <c r="K111" s="205"/>
      <c r="L111" s="188">
        <f t="shared" si="5"/>
        <v>112.98950897372907</v>
      </c>
      <c r="M111" s="182">
        <f t="shared" si="6"/>
        <v>106.79933891521998</v>
      </c>
      <c r="AR111" s="140">
        <f t="shared" si="7"/>
        <v>103.24717678505198</v>
      </c>
      <c r="AS111" s="140">
        <f t="shared" si="4"/>
        <v>112.98950897372907</v>
      </c>
    </row>
    <row r="112" spans="1:45" s="155" customFormat="1" ht="12.75" hidden="1">
      <c r="A112" s="220"/>
      <c r="B112" s="221" t="s">
        <v>54</v>
      </c>
      <c r="C112" s="220"/>
      <c r="D112" s="222"/>
      <c r="E112" s="222"/>
      <c r="F112" s="222"/>
      <c r="G112" s="222"/>
      <c r="H112" s="222"/>
      <c r="I112" s="222"/>
      <c r="J112" s="222"/>
      <c r="K112" s="222"/>
      <c r="L112" s="188" t="e">
        <f t="shared" si="5"/>
        <v>#DIV/0!</v>
      </c>
      <c r="M112" s="182" t="e">
        <f t="shared" si="6"/>
        <v>#DIV/0!</v>
      </c>
      <c r="AR112" s="140" t="e">
        <f t="shared" si="7"/>
        <v>#DIV/0!</v>
      </c>
      <c r="AS112" s="140" t="e">
        <f t="shared" si="4"/>
        <v>#DIV/0!</v>
      </c>
    </row>
    <row r="113" spans="1:45" s="148" customFormat="1" ht="13.5" hidden="1">
      <c r="A113" s="207"/>
      <c r="B113" s="200" t="s">
        <v>281</v>
      </c>
      <c r="C113" s="132"/>
      <c r="D113" s="214"/>
      <c r="E113" s="214"/>
      <c r="F113" s="214"/>
      <c r="G113" s="214"/>
      <c r="H113" s="214"/>
      <c r="I113" s="214"/>
      <c r="J113" s="214"/>
      <c r="K113" s="214"/>
      <c r="L113" s="188" t="e">
        <f t="shared" si="5"/>
        <v>#DIV/0!</v>
      </c>
      <c r="M113" s="182" t="e">
        <f t="shared" si="6"/>
        <v>#DIV/0!</v>
      </c>
      <c r="AR113" s="140" t="e">
        <f t="shared" si="7"/>
        <v>#DIV/0!</v>
      </c>
      <c r="AS113" s="140" t="e">
        <f t="shared" si="4"/>
        <v>#DIV/0!</v>
      </c>
    </row>
    <row r="114" spans="1:45" s="148" customFormat="1" ht="12.75" hidden="1">
      <c r="A114" s="100"/>
      <c r="B114" s="212" t="s">
        <v>179</v>
      </c>
      <c r="C114" s="132" t="s">
        <v>260</v>
      </c>
      <c r="D114" s="214"/>
      <c r="E114" s="214"/>
      <c r="F114" s="214"/>
      <c r="G114" s="214"/>
      <c r="H114" s="214"/>
      <c r="I114" s="214"/>
      <c r="J114" s="214"/>
      <c r="K114" s="214"/>
      <c r="L114" s="188" t="e">
        <f t="shared" si="5"/>
        <v>#DIV/0!</v>
      </c>
      <c r="M114" s="182" t="e">
        <f t="shared" si="6"/>
        <v>#DIV/0!</v>
      </c>
      <c r="AR114" s="140" t="e">
        <f t="shared" si="7"/>
        <v>#DIV/0!</v>
      </c>
      <c r="AS114" s="140" t="e">
        <f t="shared" si="4"/>
        <v>#DIV/0!</v>
      </c>
    </row>
    <row r="115" spans="1:45" s="148" customFormat="1" ht="12.75" hidden="1">
      <c r="A115" s="100"/>
      <c r="B115" s="212" t="s">
        <v>166</v>
      </c>
      <c r="C115" s="132" t="s">
        <v>178</v>
      </c>
      <c r="D115" s="214"/>
      <c r="E115" s="214"/>
      <c r="F115" s="214"/>
      <c r="G115" s="214"/>
      <c r="H115" s="214"/>
      <c r="I115" s="214"/>
      <c r="J115" s="214"/>
      <c r="K115" s="214"/>
      <c r="L115" s="188" t="e">
        <f t="shared" si="5"/>
        <v>#DIV/0!</v>
      </c>
      <c r="M115" s="182" t="e">
        <f t="shared" si="6"/>
        <v>#DIV/0!</v>
      </c>
      <c r="AR115" s="140" t="e">
        <f t="shared" si="7"/>
        <v>#DIV/0!</v>
      </c>
      <c r="AS115" s="140" t="e">
        <f t="shared" si="4"/>
        <v>#DIV/0!</v>
      </c>
    </row>
    <row r="116" spans="1:45" s="148" customFormat="1" ht="12.75" hidden="1">
      <c r="A116" s="100"/>
      <c r="B116" s="212" t="s">
        <v>167</v>
      </c>
      <c r="C116" s="132" t="s">
        <v>261</v>
      </c>
      <c r="D116" s="214"/>
      <c r="E116" s="214"/>
      <c r="F116" s="214"/>
      <c r="G116" s="214"/>
      <c r="H116" s="214"/>
      <c r="I116" s="214"/>
      <c r="J116" s="214"/>
      <c r="K116" s="214"/>
      <c r="L116" s="188" t="e">
        <f t="shared" si="5"/>
        <v>#DIV/0!</v>
      </c>
      <c r="M116" s="182" t="e">
        <f t="shared" si="6"/>
        <v>#DIV/0!</v>
      </c>
      <c r="AR116" s="140" t="e">
        <f t="shared" si="7"/>
        <v>#DIV/0!</v>
      </c>
      <c r="AS116" s="140" t="e">
        <f t="shared" si="4"/>
        <v>#DIV/0!</v>
      </c>
    </row>
    <row r="117" spans="1:45" s="148" customFormat="1" ht="13.5" hidden="1">
      <c r="A117" s="207"/>
      <c r="B117" s="200" t="s">
        <v>282</v>
      </c>
      <c r="C117" s="132"/>
      <c r="D117" s="214"/>
      <c r="E117" s="214"/>
      <c r="F117" s="214"/>
      <c r="G117" s="214"/>
      <c r="H117" s="214"/>
      <c r="I117" s="214"/>
      <c r="J117" s="214"/>
      <c r="K117" s="214"/>
      <c r="L117" s="188" t="e">
        <f t="shared" si="5"/>
        <v>#DIV/0!</v>
      </c>
      <c r="M117" s="182" t="e">
        <f t="shared" si="6"/>
        <v>#DIV/0!</v>
      </c>
      <c r="AR117" s="140" t="e">
        <f t="shared" si="7"/>
        <v>#DIV/0!</v>
      </c>
      <c r="AS117" s="140" t="e">
        <f t="shared" si="4"/>
        <v>#DIV/0!</v>
      </c>
    </row>
    <row r="118" spans="1:45" s="148" customFormat="1" ht="12.75" hidden="1">
      <c r="A118" s="100"/>
      <c r="B118" s="212" t="s">
        <v>179</v>
      </c>
      <c r="C118" s="132" t="s">
        <v>260</v>
      </c>
      <c r="D118" s="214"/>
      <c r="E118" s="214"/>
      <c r="F118" s="214"/>
      <c r="G118" s="214"/>
      <c r="H118" s="214"/>
      <c r="I118" s="214"/>
      <c r="J118" s="214"/>
      <c r="K118" s="214"/>
      <c r="L118" s="188" t="e">
        <f t="shared" si="5"/>
        <v>#DIV/0!</v>
      </c>
      <c r="M118" s="182" t="e">
        <f t="shared" si="6"/>
        <v>#DIV/0!</v>
      </c>
      <c r="AR118" s="140" t="e">
        <f t="shared" si="7"/>
        <v>#DIV/0!</v>
      </c>
      <c r="AS118" s="140" t="e">
        <f t="shared" si="4"/>
        <v>#DIV/0!</v>
      </c>
    </row>
    <row r="119" spans="1:45" s="148" customFormat="1" ht="12.75" hidden="1">
      <c r="A119" s="100"/>
      <c r="B119" s="212" t="s">
        <v>166</v>
      </c>
      <c r="C119" s="132" t="s">
        <v>178</v>
      </c>
      <c r="D119" s="214"/>
      <c r="E119" s="214"/>
      <c r="F119" s="214"/>
      <c r="G119" s="214"/>
      <c r="H119" s="214"/>
      <c r="I119" s="214"/>
      <c r="J119" s="214"/>
      <c r="K119" s="214"/>
      <c r="L119" s="188" t="e">
        <f t="shared" si="5"/>
        <v>#DIV/0!</v>
      </c>
      <c r="M119" s="182" t="e">
        <f t="shared" si="6"/>
        <v>#DIV/0!</v>
      </c>
      <c r="AR119" s="140" t="e">
        <f t="shared" si="7"/>
        <v>#DIV/0!</v>
      </c>
      <c r="AS119" s="140" t="e">
        <f t="shared" si="4"/>
        <v>#DIV/0!</v>
      </c>
    </row>
    <row r="120" spans="1:45" s="148" customFormat="1" ht="12.75" hidden="1">
      <c r="A120" s="100"/>
      <c r="B120" s="212" t="s">
        <v>167</v>
      </c>
      <c r="C120" s="132" t="s">
        <v>261</v>
      </c>
      <c r="D120" s="214"/>
      <c r="E120" s="214"/>
      <c r="F120" s="214"/>
      <c r="G120" s="214"/>
      <c r="H120" s="214"/>
      <c r="I120" s="214"/>
      <c r="J120" s="214"/>
      <c r="K120" s="214"/>
      <c r="L120" s="188" t="e">
        <f t="shared" si="5"/>
        <v>#DIV/0!</v>
      </c>
      <c r="M120" s="182" t="e">
        <f t="shared" si="6"/>
        <v>#DIV/0!</v>
      </c>
      <c r="AR120" s="140" t="e">
        <f t="shared" si="7"/>
        <v>#DIV/0!</v>
      </c>
      <c r="AS120" s="140" t="e">
        <f t="shared" si="4"/>
        <v>#DIV/0!</v>
      </c>
    </row>
    <row r="121" spans="1:45" s="148" customFormat="1" ht="13.5">
      <c r="A121" s="207" t="s">
        <v>150</v>
      </c>
      <c r="B121" s="200" t="s">
        <v>283</v>
      </c>
      <c r="C121" s="135"/>
      <c r="D121" s="214"/>
      <c r="E121" s="214"/>
      <c r="F121" s="214"/>
      <c r="G121" s="214"/>
      <c r="H121" s="214"/>
      <c r="I121" s="214"/>
      <c r="J121" s="214"/>
      <c r="K121" s="214"/>
      <c r="L121" s="188"/>
      <c r="M121" s="182"/>
      <c r="AR121" s="140"/>
      <c r="AS121" s="140" t="e">
        <f t="shared" si="4"/>
        <v>#DIV/0!</v>
      </c>
    </row>
    <row r="122" spans="1:45" s="148" customFormat="1" ht="12.75">
      <c r="A122" s="100"/>
      <c r="B122" s="212" t="s">
        <v>179</v>
      </c>
      <c r="C122" s="132" t="s">
        <v>260</v>
      </c>
      <c r="D122" s="205">
        <v>147</v>
      </c>
      <c r="E122" s="205">
        <v>148</v>
      </c>
      <c r="F122" s="205">
        <v>148.3</v>
      </c>
      <c r="G122" s="205">
        <v>148</v>
      </c>
      <c r="H122" s="205"/>
      <c r="I122" s="205"/>
      <c r="J122" s="205"/>
      <c r="K122" s="205"/>
      <c r="L122" s="188">
        <f t="shared" si="5"/>
        <v>100.8843537414966</v>
      </c>
      <c r="M122" s="182">
        <f t="shared" si="6"/>
        <v>100.20270270270271</v>
      </c>
      <c r="AR122" s="140">
        <f t="shared" si="7"/>
        <v>99.79770734996627</v>
      </c>
      <c r="AS122" s="140">
        <f t="shared" si="4"/>
        <v>100.8843537414966</v>
      </c>
    </row>
    <row r="123" spans="1:45" s="148" customFormat="1" ht="12.75">
      <c r="A123" s="100"/>
      <c r="B123" s="212" t="s">
        <v>166</v>
      </c>
      <c r="C123" s="132" t="s">
        <v>178</v>
      </c>
      <c r="D123" s="205">
        <f>D124/D122*10</f>
        <v>13.72108843537415</v>
      </c>
      <c r="E123" s="205">
        <f>E124/E122*10</f>
        <v>14.04054054054054</v>
      </c>
      <c r="F123" s="205">
        <v>13.7</v>
      </c>
      <c r="G123" s="205">
        <v>14.2</v>
      </c>
      <c r="H123" s="205"/>
      <c r="I123" s="205"/>
      <c r="J123" s="205"/>
      <c r="K123" s="205"/>
      <c r="L123" s="188">
        <f t="shared" si="5"/>
        <v>99.84630639563709</v>
      </c>
      <c r="M123" s="182">
        <f t="shared" si="6"/>
        <v>97.57459095283927</v>
      </c>
      <c r="AR123" s="140">
        <f t="shared" si="7"/>
        <v>103.64963503649636</v>
      </c>
      <c r="AS123" s="140">
        <f t="shared" si="4"/>
        <v>99.84630639563709</v>
      </c>
    </row>
    <row r="124" spans="1:45" s="148" customFormat="1" ht="12.75">
      <c r="A124" s="100"/>
      <c r="B124" s="212" t="s">
        <v>167</v>
      </c>
      <c r="C124" s="132" t="s">
        <v>261</v>
      </c>
      <c r="D124" s="205">
        <v>201.7</v>
      </c>
      <c r="E124" s="205">
        <v>207.8</v>
      </c>
      <c r="F124" s="205">
        <f>F122*F123/10</f>
        <v>203.171</v>
      </c>
      <c r="G124" s="205">
        <f>G122*G123/10</f>
        <v>210.16</v>
      </c>
      <c r="H124" s="205"/>
      <c r="I124" s="205"/>
      <c r="J124" s="205"/>
      <c r="K124" s="205"/>
      <c r="L124" s="188">
        <f t="shared" si="5"/>
        <v>100.72930094199306</v>
      </c>
      <c r="M124" s="182">
        <f t="shared" si="6"/>
        <v>97.77237728585177</v>
      </c>
      <c r="AR124" s="140">
        <f t="shared" si="7"/>
        <v>103.43995944303074</v>
      </c>
      <c r="AS124" s="140">
        <f t="shared" si="4"/>
        <v>100.72930094199306</v>
      </c>
    </row>
    <row r="125" spans="1:45" s="148" customFormat="1" ht="12.75">
      <c r="A125" s="98">
        <v>2</v>
      </c>
      <c r="B125" s="133" t="s">
        <v>19</v>
      </c>
      <c r="C125" s="98"/>
      <c r="D125" s="205"/>
      <c r="E125" s="205"/>
      <c r="F125" s="205"/>
      <c r="G125" s="205"/>
      <c r="H125" s="205"/>
      <c r="I125" s="205"/>
      <c r="J125" s="205"/>
      <c r="K125" s="205"/>
      <c r="L125" s="188"/>
      <c r="M125" s="182"/>
      <c r="AR125" s="140"/>
      <c r="AS125" s="140" t="e">
        <f t="shared" si="4"/>
        <v>#DIV/0!</v>
      </c>
    </row>
    <row r="126" spans="1:45" s="641" customFormat="1" ht="12.75">
      <c r="A126" s="643"/>
      <c r="B126" s="637" t="s">
        <v>284</v>
      </c>
      <c r="C126" s="636" t="s">
        <v>59</v>
      </c>
      <c r="D126" s="686">
        <v>3200</v>
      </c>
      <c r="E126" s="687">
        <v>2700</v>
      </c>
      <c r="F126" s="687">
        <v>3240</v>
      </c>
      <c r="G126" s="687">
        <v>3200</v>
      </c>
      <c r="H126" s="688"/>
      <c r="I126" s="688"/>
      <c r="J126" s="688"/>
      <c r="K126" s="688"/>
      <c r="L126" s="639">
        <f t="shared" si="5"/>
        <v>101.25</v>
      </c>
      <c r="M126" s="640">
        <f t="shared" si="6"/>
        <v>120</v>
      </c>
      <c r="AR126" s="647">
        <f t="shared" si="7"/>
        <v>98.76543209876543</v>
      </c>
      <c r="AS126" s="647">
        <f t="shared" si="4"/>
        <v>101.25</v>
      </c>
    </row>
    <row r="127" spans="1:45" s="148" customFormat="1" ht="12.75">
      <c r="A127" s="98"/>
      <c r="B127" s="193" t="s">
        <v>54</v>
      </c>
      <c r="C127" s="199"/>
      <c r="D127" s="214"/>
      <c r="E127" s="214"/>
      <c r="F127" s="214"/>
      <c r="G127" s="214"/>
      <c r="H127" s="214"/>
      <c r="I127" s="214"/>
      <c r="J127" s="214"/>
      <c r="K127" s="214"/>
      <c r="L127" s="188"/>
      <c r="M127" s="182"/>
      <c r="AR127" s="140"/>
      <c r="AS127" s="140" t="e">
        <f t="shared" si="4"/>
        <v>#DIV/0!</v>
      </c>
    </row>
    <row r="128" spans="1:45" s="148" customFormat="1" ht="12.75">
      <c r="A128" s="98"/>
      <c r="B128" s="193" t="s">
        <v>20</v>
      </c>
      <c r="C128" s="224" t="s">
        <v>59</v>
      </c>
      <c r="D128" s="223">
        <v>20</v>
      </c>
      <c r="E128" s="223">
        <v>20</v>
      </c>
      <c r="F128" s="214"/>
      <c r="G128" s="214"/>
      <c r="H128" s="214"/>
      <c r="I128" s="214"/>
      <c r="J128" s="214"/>
      <c r="K128" s="214"/>
      <c r="L128" s="188">
        <f t="shared" si="5"/>
        <v>0</v>
      </c>
      <c r="M128" s="182">
        <f t="shared" si="6"/>
        <v>0</v>
      </c>
      <c r="AR128" s="140" t="e">
        <f t="shared" si="7"/>
        <v>#DIV/0!</v>
      </c>
      <c r="AS128" s="140">
        <f t="shared" si="4"/>
        <v>0</v>
      </c>
    </row>
    <row r="129" spans="1:45" s="148" customFormat="1" ht="12.75">
      <c r="A129" s="98"/>
      <c r="B129" s="193" t="s">
        <v>21</v>
      </c>
      <c r="C129" s="224" t="s">
        <v>59</v>
      </c>
      <c r="D129" s="503">
        <v>3100</v>
      </c>
      <c r="E129" s="503">
        <v>2700</v>
      </c>
      <c r="F129" s="503">
        <v>3240</v>
      </c>
      <c r="G129" s="504">
        <v>3200</v>
      </c>
      <c r="H129" s="214"/>
      <c r="I129" s="214"/>
      <c r="J129" s="214"/>
      <c r="K129" s="214"/>
      <c r="L129" s="188">
        <f t="shared" si="5"/>
        <v>104.51612903225806</v>
      </c>
      <c r="M129" s="182">
        <f t="shared" si="6"/>
        <v>120</v>
      </c>
      <c r="AR129" s="140">
        <f t="shared" si="7"/>
        <v>98.76543209876543</v>
      </c>
      <c r="AS129" s="140">
        <f t="shared" si="4"/>
        <v>104.51612903225806</v>
      </c>
    </row>
    <row r="130" spans="1:45" s="641" customFormat="1" ht="12.75">
      <c r="A130" s="643"/>
      <c r="B130" s="637" t="s">
        <v>285</v>
      </c>
      <c r="C130" s="636" t="s">
        <v>59</v>
      </c>
      <c r="D130" s="687">
        <v>18495</v>
      </c>
      <c r="E130" s="687">
        <v>18495</v>
      </c>
      <c r="F130" s="686">
        <f>E130</f>
        <v>18495</v>
      </c>
      <c r="G130" s="686">
        <f>F130</f>
        <v>18495</v>
      </c>
      <c r="H130" s="689"/>
      <c r="I130" s="689"/>
      <c r="J130" s="689"/>
      <c r="K130" s="689"/>
      <c r="L130" s="639">
        <f t="shared" si="5"/>
        <v>100</v>
      </c>
      <c r="M130" s="640">
        <f t="shared" si="6"/>
        <v>100</v>
      </c>
      <c r="AR130" s="647">
        <f t="shared" si="7"/>
        <v>100</v>
      </c>
      <c r="AS130" s="647">
        <f t="shared" si="4"/>
        <v>100</v>
      </c>
    </row>
    <row r="131" spans="1:45" s="148" customFormat="1" ht="12.75">
      <c r="A131" s="98"/>
      <c r="B131" s="191" t="s">
        <v>619</v>
      </c>
      <c r="C131" s="224" t="s">
        <v>59</v>
      </c>
      <c r="D131" s="503">
        <v>18495</v>
      </c>
      <c r="E131" s="503">
        <v>18495</v>
      </c>
      <c r="F131" s="504">
        <f>E131</f>
        <v>18495</v>
      </c>
      <c r="G131" s="504">
        <f>F131</f>
        <v>18495</v>
      </c>
      <c r="H131" s="214"/>
      <c r="I131" s="214"/>
      <c r="J131" s="214"/>
      <c r="K131" s="214"/>
      <c r="L131" s="188">
        <f t="shared" si="5"/>
        <v>100</v>
      </c>
      <c r="M131" s="182">
        <f t="shared" si="6"/>
        <v>100</v>
      </c>
      <c r="AR131" s="140">
        <f t="shared" si="7"/>
        <v>100</v>
      </c>
      <c r="AS131" s="140">
        <f t="shared" si="4"/>
        <v>100</v>
      </c>
    </row>
    <row r="132" spans="1:45" s="148" customFormat="1" ht="15.75">
      <c r="A132" s="98"/>
      <c r="B132" s="191" t="s">
        <v>286</v>
      </c>
      <c r="C132" s="199" t="s">
        <v>620</v>
      </c>
      <c r="D132" s="245">
        <v>282.22</v>
      </c>
      <c r="E132" s="247">
        <v>263.5</v>
      </c>
      <c r="F132" s="247">
        <v>303.26</v>
      </c>
      <c r="G132" s="247">
        <v>303.26</v>
      </c>
      <c r="H132" s="129"/>
      <c r="I132" s="129"/>
      <c r="J132" s="129"/>
      <c r="K132" s="129"/>
      <c r="L132" s="188">
        <f t="shared" si="5"/>
        <v>107.45517681241583</v>
      </c>
      <c r="M132" s="182">
        <f t="shared" si="6"/>
        <v>115.08918406072107</v>
      </c>
      <c r="AR132" s="140">
        <f t="shared" si="7"/>
        <v>100</v>
      </c>
      <c r="AS132" s="140">
        <f t="shared" si="4"/>
        <v>107.45517681241583</v>
      </c>
    </row>
    <row r="133" spans="1:45" s="148" customFormat="1" ht="15.75">
      <c r="A133" s="98"/>
      <c r="B133" s="191" t="s">
        <v>287</v>
      </c>
      <c r="C133" s="199" t="s">
        <v>620</v>
      </c>
      <c r="D133" s="245">
        <v>282.22</v>
      </c>
      <c r="E133" s="247">
        <v>263.5</v>
      </c>
      <c r="F133" s="247">
        <v>303.26</v>
      </c>
      <c r="G133" s="247">
        <v>303.26</v>
      </c>
      <c r="H133" s="129"/>
      <c r="I133" s="129"/>
      <c r="J133" s="129"/>
      <c r="K133" s="129"/>
      <c r="L133" s="188">
        <f t="shared" si="5"/>
        <v>107.45517681241583</v>
      </c>
      <c r="M133" s="182">
        <f t="shared" si="6"/>
        <v>115.08918406072107</v>
      </c>
      <c r="AR133" s="140">
        <f t="shared" si="7"/>
        <v>100</v>
      </c>
      <c r="AS133" s="140">
        <f t="shared" si="4"/>
        <v>107.45517681241583</v>
      </c>
    </row>
    <row r="134" spans="1:45" s="641" customFormat="1" ht="12.75">
      <c r="A134" s="643"/>
      <c r="B134" s="637" t="s">
        <v>621</v>
      </c>
      <c r="C134" s="636" t="s">
        <v>57</v>
      </c>
      <c r="D134" s="686">
        <v>77.5</v>
      </c>
      <c r="E134" s="686">
        <v>77.5</v>
      </c>
      <c r="F134" s="686">
        <v>77.5</v>
      </c>
      <c r="G134" s="686">
        <v>77.5</v>
      </c>
      <c r="H134" s="689"/>
      <c r="I134" s="689"/>
      <c r="J134" s="689"/>
      <c r="K134" s="689"/>
      <c r="L134" s="639">
        <f t="shared" si="5"/>
        <v>100</v>
      </c>
      <c r="M134" s="640">
        <f t="shared" si="6"/>
        <v>100</v>
      </c>
      <c r="AR134" s="647"/>
      <c r="AS134" s="647">
        <f t="shared" si="4"/>
        <v>100</v>
      </c>
    </row>
    <row r="135" spans="1:45" s="96" customFormat="1" ht="12.75">
      <c r="A135" s="189">
        <v>3</v>
      </c>
      <c r="B135" s="133" t="s">
        <v>32</v>
      </c>
      <c r="C135" s="197"/>
      <c r="D135" s="214"/>
      <c r="E135" s="214"/>
      <c r="F135" s="214"/>
      <c r="G135" s="214"/>
      <c r="H135" s="214"/>
      <c r="I135" s="214"/>
      <c r="J135" s="214"/>
      <c r="K135" s="214"/>
      <c r="L135" s="188"/>
      <c r="M135" s="182"/>
      <c r="AR135" s="140"/>
      <c r="AS135" s="140" t="e">
        <f t="shared" si="4"/>
        <v>#DIV/0!</v>
      </c>
    </row>
    <row r="136" spans="1:45" s="148" customFormat="1" ht="12.75">
      <c r="A136" s="199"/>
      <c r="B136" s="191" t="s">
        <v>638</v>
      </c>
      <c r="C136" s="199" t="s">
        <v>566</v>
      </c>
      <c r="D136" s="129">
        <v>3.5</v>
      </c>
      <c r="E136" s="129">
        <v>3.38</v>
      </c>
      <c r="F136" s="129">
        <v>2.2</v>
      </c>
      <c r="G136" s="129">
        <v>2.06</v>
      </c>
      <c r="H136" s="129"/>
      <c r="I136" s="129"/>
      <c r="J136" s="129"/>
      <c r="K136" s="129"/>
      <c r="L136" s="188">
        <f t="shared" si="5"/>
        <v>62.85714285714287</v>
      </c>
      <c r="M136" s="182">
        <f t="shared" si="6"/>
        <v>65.08875739644971</v>
      </c>
      <c r="AR136" s="96">
        <f t="shared" si="7"/>
        <v>93.63636363636363</v>
      </c>
      <c r="AS136" s="96">
        <f t="shared" si="4"/>
        <v>62.85714285714287</v>
      </c>
    </row>
    <row r="137" spans="1:45" s="148" customFormat="1" ht="12.75">
      <c r="A137" s="199"/>
      <c r="B137" s="191" t="s">
        <v>639</v>
      </c>
      <c r="C137" s="199" t="s">
        <v>566</v>
      </c>
      <c r="D137" s="129">
        <v>2.4</v>
      </c>
      <c r="E137" s="129">
        <v>2.4</v>
      </c>
      <c r="F137" s="129">
        <v>2.3</v>
      </c>
      <c r="G137" s="129">
        <v>2.4</v>
      </c>
      <c r="H137" s="129"/>
      <c r="I137" s="129"/>
      <c r="J137" s="129"/>
      <c r="K137" s="129"/>
      <c r="L137" s="188">
        <f t="shared" si="5"/>
        <v>95.83333333333333</v>
      </c>
      <c r="M137" s="182">
        <f t="shared" si="6"/>
        <v>95.83333333333333</v>
      </c>
      <c r="AR137" s="96">
        <f t="shared" si="7"/>
        <v>104.34782608695652</v>
      </c>
      <c r="AS137" s="96">
        <f aca="true" t="shared" si="8" ref="AS137:AS200">F137/D137*100</f>
        <v>95.83333333333333</v>
      </c>
    </row>
    <row r="138" spans="1:45" s="148" customFormat="1" ht="12.75">
      <c r="A138" s="98"/>
      <c r="B138" s="225" t="s">
        <v>288</v>
      </c>
      <c r="C138" s="199" t="s">
        <v>57</v>
      </c>
      <c r="D138" s="129"/>
      <c r="E138" s="129"/>
      <c r="F138" s="129"/>
      <c r="G138" s="129"/>
      <c r="H138" s="129"/>
      <c r="I138" s="129"/>
      <c r="J138" s="129"/>
      <c r="K138" s="129"/>
      <c r="L138" s="188"/>
      <c r="M138" s="182"/>
      <c r="AR138" s="140"/>
      <c r="AS138" s="140" t="e">
        <f t="shared" si="8"/>
        <v>#DIV/0!</v>
      </c>
    </row>
    <row r="139" spans="1:45" s="641" customFormat="1" ht="12.75">
      <c r="A139" s="636"/>
      <c r="B139" s="637" t="s">
        <v>640</v>
      </c>
      <c r="C139" s="636" t="s">
        <v>566</v>
      </c>
      <c r="D139" s="638">
        <v>35.6</v>
      </c>
      <c r="E139" s="638">
        <v>69.4</v>
      </c>
      <c r="F139" s="638">
        <v>32.6</v>
      </c>
      <c r="G139" s="638">
        <v>36.5</v>
      </c>
      <c r="H139" s="638"/>
      <c r="I139" s="638"/>
      <c r="J139" s="638"/>
      <c r="K139" s="638"/>
      <c r="L139" s="639">
        <f aca="true" t="shared" si="9" ref="L139:L201">F139/D139*100</f>
        <v>91.57303370786516</v>
      </c>
      <c r="M139" s="640">
        <f aca="true" t="shared" si="10" ref="M139:M201">F139/E139*100</f>
        <v>46.97406340057636</v>
      </c>
      <c r="AR139" s="642">
        <f aca="true" t="shared" si="11" ref="AR139:AR202">G139/F139*100</f>
        <v>111.96319018404908</v>
      </c>
      <c r="AS139" s="642">
        <f t="shared" si="8"/>
        <v>91.57303370786516</v>
      </c>
    </row>
    <row r="140" spans="1:45" s="148" customFormat="1" ht="15.75">
      <c r="A140" s="98"/>
      <c r="B140" s="226" t="s">
        <v>289</v>
      </c>
      <c r="C140" s="199" t="s">
        <v>622</v>
      </c>
      <c r="D140" s="129">
        <v>6.52</v>
      </c>
      <c r="E140" s="129">
        <v>7.5</v>
      </c>
      <c r="F140" s="129">
        <v>7.5</v>
      </c>
      <c r="G140" s="129">
        <v>7.5</v>
      </c>
      <c r="H140" s="129"/>
      <c r="I140" s="129"/>
      <c r="J140" s="129"/>
      <c r="K140" s="129"/>
      <c r="L140" s="188">
        <f t="shared" si="9"/>
        <v>115.03067484662577</v>
      </c>
      <c r="M140" s="182">
        <f t="shared" si="10"/>
        <v>100</v>
      </c>
      <c r="AR140" s="140">
        <f t="shared" si="11"/>
        <v>100</v>
      </c>
      <c r="AS140" s="140">
        <f t="shared" si="8"/>
        <v>115.03067484662577</v>
      </c>
    </row>
    <row r="141" spans="1:45" s="148" customFormat="1" ht="12.75">
      <c r="A141" s="98"/>
      <c r="B141" s="226" t="s">
        <v>290</v>
      </c>
      <c r="C141" s="199" t="s">
        <v>57</v>
      </c>
      <c r="D141" s="208">
        <v>51.5</v>
      </c>
      <c r="E141" s="208">
        <v>51.5</v>
      </c>
      <c r="F141" s="208">
        <v>51.5</v>
      </c>
      <c r="G141" s="208">
        <f>F141</f>
        <v>51.5</v>
      </c>
      <c r="H141" s="208"/>
      <c r="I141" s="208"/>
      <c r="J141" s="208"/>
      <c r="K141" s="208"/>
      <c r="L141" s="188">
        <f t="shared" si="9"/>
        <v>100</v>
      </c>
      <c r="M141" s="182">
        <f t="shared" si="10"/>
        <v>100</v>
      </c>
      <c r="AR141" s="140"/>
      <c r="AS141" s="140">
        <f t="shared" si="8"/>
        <v>100</v>
      </c>
    </row>
    <row r="142" spans="1:45" s="148" customFormat="1" ht="12.75">
      <c r="A142" s="98"/>
      <c r="B142" s="226" t="s">
        <v>291</v>
      </c>
      <c r="C142" s="199" t="s">
        <v>566</v>
      </c>
      <c r="D142" s="129">
        <v>102.45</v>
      </c>
      <c r="E142" s="129">
        <v>127.65</v>
      </c>
      <c r="F142" s="129">
        <v>63.804</v>
      </c>
      <c r="G142" s="129">
        <f>F142</f>
        <v>63.804</v>
      </c>
      <c r="H142" s="129"/>
      <c r="I142" s="129"/>
      <c r="J142" s="129"/>
      <c r="K142" s="129"/>
      <c r="L142" s="188">
        <f t="shared" si="9"/>
        <v>62.27818448023426</v>
      </c>
      <c r="M142" s="182">
        <f t="shared" si="10"/>
        <v>49.98354876615746</v>
      </c>
      <c r="AR142" s="140">
        <f t="shared" si="11"/>
        <v>100</v>
      </c>
      <c r="AS142" s="140">
        <f t="shared" si="8"/>
        <v>62.27818448023426</v>
      </c>
    </row>
    <row r="143" spans="1:57" s="646" customFormat="1" ht="12.75">
      <c r="A143" s="643"/>
      <c r="B143" s="644" t="s">
        <v>292</v>
      </c>
      <c r="C143" s="643" t="s">
        <v>567</v>
      </c>
      <c r="D143" s="645">
        <v>0.88</v>
      </c>
      <c r="E143" s="645">
        <v>0.964</v>
      </c>
      <c r="F143" s="645">
        <v>0.964</v>
      </c>
      <c r="G143" s="645">
        <v>0.964</v>
      </c>
      <c r="H143" s="645"/>
      <c r="I143" s="645"/>
      <c r="J143" s="645"/>
      <c r="K143" s="645"/>
      <c r="L143" s="639">
        <f t="shared" si="9"/>
        <v>109.54545454545455</v>
      </c>
      <c r="M143" s="640">
        <f t="shared" si="10"/>
        <v>100</v>
      </c>
      <c r="AR143" s="647">
        <f t="shared" si="11"/>
        <v>100</v>
      </c>
      <c r="AS143" s="647">
        <f t="shared" si="8"/>
        <v>109.54545454545455</v>
      </c>
      <c r="BE143" s="648">
        <f>F141+F140</f>
        <v>59</v>
      </c>
    </row>
    <row r="144" spans="1:45" s="148" customFormat="1" ht="12.75">
      <c r="A144" s="98"/>
      <c r="B144" s="191" t="s">
        <v>33</v>
      </c>
      <c r="C144" s="199" t="s">
        <v>567</v>
      </c>
      <c r="D144" s="129">
        <v>0.792</v>
      </c>
      <c r="E144" s="129">
        <v>0.83</v>
      </c>
      <c r="F144" s="129">
        <v>0.922</v>
      </c>
      <c r="G144" s="129">
        <v>0.947</v>
      </c>
      <c r="H144" s="129"/>
      <c r="I144" s="129"/>
      <c r="J144" s="129"/>
      <c r="K144" s="129"/>
      <c r="L144" s="188">
        <f t="shared" si="9"/>
        <v>116.41414141414141</v>
      </c>
      <c r="M144" s="182">
        <f t="shared" si="10"/>
        <v>111.0843373493976</v>
      </c>
      <c r="AR144" s="140">
        <f t="shared" si="11"/>
        <v>102.7114967462039</v>
      </c>
      <c r="AS144" s="140">
        <f t="shared" si="8"/>
        <v>116.41414141414141</v>
      </c>
    </row>
    <row r="145" spans="1:45" s="148" customFormat="1" ht="12.75">
      <c r="A145" s="98"/>
      <c r="B145" s="226" t="s">
        <v>293</v>
      </c>
      <c r="C145" s="199" t="s">
        <v>567</v>
      </c>
      <c r="D145" s="129">
        <v>1.315</v>
      </c>
      <c r="E145" s="129">
        <v>1.47</v>
      </c>
      <c r="F145" s="129">
        <v>1.47</v>
      </c>
      <c r="G145" s="129">
        <f>F145</f>
        <v>1.47</v>
      </c>
      <c r="H145" s="129"/>
      <c r="I145" s="129"/>
      <c r="J145" s="129"/>
      <c r="K145" s="129"/>
      <c r="L145" s="188">
        <f t="shared" si="9"/>
        <v>111.787072243346</v>
      </c>
      <c r="M145" s="182">
        <f t="shared" si="10"/>
        <v>100</v>
      </c>
      <c r="AR145" s="140">
        <f t="shared" si="11"/>
        <v>100</v>
      </c>
      <c r="AS145" s="140">
        <f t="shared" si="8"/>
        <v>111.787072243346</v>
      </c>
    </row>
    <row r="146" spans="1:45" s="148" customFormat="1" ht="13.5">
      <c r="A146" s="98" t="s">
        <v>150</v>
      </c>
      <c r="B146" s="215" t="s">
        <v>294</v>
      </c>
      <c r="C146" s="180"/>
      <c r="D146" s="214"/>
      <c r="E146" s="214"/>
      <c r="F146" s="214"/>
      <c r="G146" s="214"/>
      <c r="H146" s="214"/>
      <c r="I146" s="214"/>
      <c r="J146" s="214"/>
      <c r="K146" s="214"/>
      <c r="L146" s="188"/>
      <c r="M146" s="182"/>
      <c r="AR146" s="140"/>
      <c r="AS146" s="140" t="e">
        <f t="shared" si="8"/>
        <v>#DIV/0!</v>
      </c>
    </row>
    <row r="147" spans="1:56" s="641" customFormat="1" ht="12.75">
      <c r="A147" s="643" t="s">
        <v>150</v>
      </c>
      <c r="B147" s="649" t="s">
        <v>295</v>
      </c>
      <c r="C147" s="650" t="s">
        <v>561</v>
      </c>
      <c r="D147" s="645">
        <v>8.92</v>
      </c>
      <c r="E147" s="645">
        <v>9.385</v>
      </c>
      <c r="F147" s="645">
        <v>10.145</v>
      </c>
      <c r="G147" s="645">
        <v>10.551</v>
      </c>
      <c r="H147" s="645"/>
      <c r="I147" s="645"/>
      <c r="J147" s="645"/>
      <c r="K147" s="645"/>
      <c r="L147" s="651">
        <f t="shared" si="9"/>
        <v>113.73318385650224</v>
      </c>
      <c r="M147" s="652">
        <f t="shared" si="10"/>
        <v>108.09802876931273</v>
      </c>
      <c r="T147" s="653" t="e">
        <f>#REF!-#REF!</f>
        <v>#REF!</v>
      </c>
      <c r="AR147" s="647">
        <f t="shared" si="11"/>
        <v>104.0019714144899</v>
      </c>
      <c r="AS147" s="647">
        <f t="shared" si="8"/>
        <v>113.73318385650224</v>
      </c>
      <c r="BD147" s="654">
        <f>F147-E147</f>
        <v>0.7599999999999998</v>
      </c>
    </row>
    <row r="148" spans="1:45" s="148" customFormat="1" ht="12.75">
      <c r="A148" s="98"/>
      <c r="B148" s="226" t="s">
        <v>296</v>
      </c>
      <c r="C148" s="132" t="s">
        <v>561</v>
      </c>
      <c r="D148" s="129">
        <v>0.28</v>
      </c>
      <c r="E148" s="129">
        <v>0.26</v>
      </c>
      <c r="F148" s="129">
        <v>0.26</v>
      </c>
      <c r="G148" s="129">
        <v>0.24</v>
      </c>
      <c r="H148" s="129"/>
      <c r="I148" s="129"/>
      <c r="J148" s="129"/>
      <c r="K148" s="129"/>
      <c r="L148" s="188">
        <f t="shared" si="9"/>
        <v>92.85714285714285</v>
      </c>
      <c r="M148" s="182">
        <f t="shared" si="10"/>
        <v>100</v>
      </c>
      <c r="AR148" s="140">
        <f t="shared" si="11"/>
        <v>92.3076923076923</v>
      </c>
      <c r="AS148" s="140">
        <f t="shared" si="8"/>
        <v>92.85714285714285</v>
      </c>
    </row>
    <row r="149" spans="1:45" s="148" customFormat="1" ht="12.75">
      <c r="A149" s="98"/>
      <c r="B149" s="226" t="s">
        <v>297</v>
      </c>
      <c r="C149" s="132" t="s">
        <v>561</v>
      </c>
      <c r="D149" s="129">
        <v>0.063</v>
      </c>
      <c r="E149" s="129">
        <v>0.064</v>
      </c>
      <c r="F149" s="129">
        <v>0.064</v>
      </c>
      <c r="G149" s="129">
        <v>0.065</v>
      </c>
      <c r="H149" s="129"/>
      <c r="I149" s="129"/>
      <c r="J149" s="129"/>
      <c r="K149" s="129"/>
      <c r="L149" s="188">
        <f t="shared" si="9"/>
        <v>101.58730158730158</v>
      </c>
      <c r="M149" s="182">
        <f t="shared" si="10"/>
        <v>100</v>
      </c>
      <c r="AR149" s="140">
        <f t="shared" si="11"/>
        <v>101.5625</v>
      </c>
      <c r="AS149" s="140">
        <f t="shared" si="8"/>
        <v>101.58730158730158</v>
      </c>
    </row>
    <row r="150" spans="1:55" s="148" customFormat="1" ht="12.75">
      <c r="A150" s="98"/>
      <c r="B150" s="226" t="s">
        <v>298</v>
      </c>
      <c r="C150" s="132" t="s">
        <v>561</v>
      </c>
      <c r="D150" s="129">
        <v>5.53</v>
      </c>
      <c r="E150" s="129">
        <v>5.335</v>
      </c>
      <c r="F150" s="129">
        <v>5.87</v>
      </c>
      <c r="G150" s="129">
        <v>6.235</v>
      </c>
      <c r="H150" s="129"/>
      <c r="I150" s="129"/>
      <c r="J150" s="129"/>
      <c r="K150" s="129"/>
      <c r="L150" s="188">
        <f t="shared" si="9"/>
        <v>106.1482820976492</v>
      </c>
      <c r="M150" s="182">
        <f t="shared" si="10"/>
        <v>110.02811621368322</v>
      </c>
      <c r="AR150" s="140">
        <f t="shared" si="11"/>
        <v>106.21805792163543</v>
      </c>
      <c r="AS150" s="140">
        <f t="shared" si="8"/>
        <v>106.1482820976492</v>
      </c>
      <c r="BB150" s="565">
        <f>SUM(E148:E151)</f>
        <v>8.600999999999999</v>
      </c>
      <c r="BC150" s="565">
        <f>SUM(F148:F151)</f>
        <v>9.135</v>
      </c>
    </row>
    <row r="151" spans="1:45" s="148" customFormat="1" ht="12.75">
      <c r="A151" s="98"/>
      <c r="B151" s="226" t="s">
        <v>299</v>
      </c>
      <c r="C151" s="132" t="s">
        <v>561</v>
      </c>
      <c r="D151" s="129">
        <v>2.804</v>
      </c>
      <c r="E151" s="129">
        <v>2.942</v>
      </c>
      <c r="F151" s="129">
        <v>2.941</v>
      </c>
      <c r="G151" s="129">
        <v>3.09</v>
      </c>
      <c r="H151" s="129"/>
      <c r="I151" s="129"/>
      <c r="J151" s="129"/>
      <c r="K151" s="129"/>
      <c r="L151" s="188">
        <f t="shared" si="9"/>
        <v>104.88587731811698</v>
      </c>
      <c r="M151" s="182">
        <f t="shared" si="10"/>
        <v>99.96600951733512</v>
      </c>
      <c r="AR151" s="140">
        <f t="shared" si="11"/>
        <v>105.06630397823868</v>
      </c>
      <c r="AS151" s="140">
        <f t="shared" si="8"/>
        <v>104.88587731811698</v>
      </c>
    </row>
    <row r="152" spans="1:45" s="148" customFormat="1" ht="12.75">
      <c r="A152" s="98" t="s">
        <v>150</v>
      </c>
      <c r="B152" s="216" t="s">
        <v>300</v>
      </c>
      <c r="C152" s="98" t="s">
        <v>568</v>
      </c>
      <c r="D152" s="105">
        <v>5.2</v>
      </c>
      <c r="E152" s="105">
        <v>5.31</v>
      </c>
      <c r="F152" s="105">
        <v>5.306</v>
      </c>
      <c r="G152" s="105">
        <v>5.5</v>
      </c>
      <c r="H152" s="105"/>
      <c r="I152" s="105"/>
      <c r="J152" s="105"/>
      <c r="K152" s="105"/>
      <c r="L152" s="175">
        <f t="shared" si="9"/>
        <v>102.03846153846155</v>
      </c>
      <c r="M152" s="176">
        <f t="shared" si="10"/>
        <v>99.92467043314501</v>
      </c>
      <c r="AR152" s="140">
        <f t="shared" si="11"/>
        <v>103.65623822088202</v>
      </c>
      <c r="AS152" s="140">
        <f t="shared" si="8"/>
        <v>102.03846153846155</v>
      </c>
    </row>
    <row r="153" spans="1:45" s="148" customFormat="1" ht="12.75">
      <c r="A153" s="98" t="s">
        <v>150</v>
      </c>
      <c r="B153" s="216" t="s">
        <v>301</v>
      </c>
      <c r="C153" s="100" t="s">
        <v>84</v>
      </c>
      <c r="D153" s="227">
        <v>170</v>
      </c>
      <c r="E153" s="227">
        <v>174</v>
      </c>
      <c r="F153" s="227">
        <v>180</v>
      </c>
      <c r="G153" s="227">
        <v>185</v>
      </c>
      <c r="H153" s="227"/>
      <c r="I153" s="227"/>
      <c r="J153" s="227"/>
      <c r="K153" s="227"/>
      <c r="L153" s="175">
        <f t="shared" si="9"/>
        <v>105.88235294117648</v>
      </c>
      <c r="M153" s="176">
        <f t="shared" si="10"/>
        <v>103.44827586206897</v>
      </c>
      <c r="AR153" s="140">
        <f t="shared" si="11"/>
        <v>102.77777777777777</v>
      </c>
      <c r="AS153" s="140">
        <f t="shared" si="8"/>
        <v>105.88235294117648</v>
      </c>
    </row>
    <row r="154" spans="1:45" s="96" customFormat="1" ht="12.75">
      <c r="A154" s="189">
        <v>4</v>
      </c>
      <c r="B154" s="133" t="s">
        <v>34</v>
      </c>
      <c r="C154" s="197"/>
      <c r="D154" s="214"/>
      <c r="E154" s="214"/>
      <c r="F154" s="214"/>
      <c r="G154" s="214"/>
      <c r="H154" s="214"/>
      <c r="I154" s="214"/>
      <c r="J154" s="214"/>
      <c r="K154" s="214"/>
      <c r="L154" s="188"/>
      <c r="M154" s="182"/>
      <c r="AR154" s="140"/>
      <c r="AS154" s="140" t="e">
        <f t="shared" si="8"/>
        <v>#DIV/0!</v>
      </c>
    </row>
    <row r="155" spans="1:45" s="148" customFormat="1" ht="13.5">
      <c r="A155" s="98"/>
      <c r="B155" s="228" t="s">
        <v>302</v>
      </c>
      <c r="C155" s="135" t="s">
        <v>59</v>
      </c>
      <c r="D155" s="229">
        <f>D158</f>
        <v>155.4</v>
      </c>
      <c r="E155" s="229">
        <f>E158</f>
        <v>155.4</v>
      </c>
      <c r="F155" s="229">
        <f>F158</f>
        <v>155.4</v>
      </c>
      <c r="G155" s="229">
        <f>G158</f>
        <v>155.4</v>
      </c>
      <c r="H155" s="229"/>
      <c r="I155" s="229"/>
      <c r="J155" s="229"/>
      <c r="K155" s="229"/>
      <c r="L155" s="188">
        <f t="shared" si="9"/>
        <v>100</v>
      </c>
      <c r="M155" s="182">
        <f t="shared" si="10"/>
        <v>100</v>
      </c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38">
        <f t="shared" si="11"/>
        <v>100</v>
      </c>
      <c r="AS155" s="140">
        <f t="shared" si="8"/>
        <v>100</v>
      </c>
    </row>
    <row r="156" spans="1:45" s="148" customFormat="1" ht="12.75">
      <c r="A156" s="98"/>
      <c r="B156" s="191" t="s">
        <v>35</v>
      </c>
      <c r="C156" s="199" t="s">
        <v>59</v>
      </c>
      <c r="D156" s="214"/>
      <c r="E156" s="214"/>
      <c r="F156" s="214"/>
      <c r="G156" s="214"/>
      <c r="H156" s="214"/>
      <c r="I156" s="214"/>
      <c r="J156" s="214"/>
      <c r="K156" s="214"/>
      <c r="L156" s="188"/>
      <c r="M156" s="182"/>
      <c r="AR156" s="140"/>
      <c r="AS156" s="140" t="e">
        <f t="shared" si="8"/>
        <v>#DIV/0!</v>
      </c>
    </row>
    <row r="157" spans="1:45" s="148" customFormat="1" ht="12.75">
      <c r="A157" s="98"/>
      <c r="B157" s="191" t="s">
        <v>36</v>
      </c>
      <c r="C157" s="199" t="s">
        <v>59</v>
      </c>
      <c r="D157" s="214"/>
      <c r="E157" s="214"/>
      <c r="F157" s="214"/>
      <c r="G157" s="214"/>
      <c r="H157" s="214"/>
      <c r="I157" s="214"/>
      <c r="J157" s="214"/>
      <c r="K157" s="214"/>
      <c r="L157" s="188"/>
      <c r="M157" s="182"/>
      <c r="AR157" s="140"/>
      <c r="AS157" s="140" t="e">
        <f t="shared" si="8"/>
        <v>#DIV/0!</v>
      </c>
    </row>
    <row r="158" spans="1:45" s="148" customFormat="1" ht="12.75">
      <c r="A158" s="98"/>
      <c r="B158" s="191" t="s">
        <v>87</v>
      </c>
      <c r="C158" s="199" t="s">
        <v>59</v>
      </c>
      <c r="D158" s="214">
        <v>155.4</v>
      </c>
      <c r="E158" s="214">
        <v>155.4</v>
      </c>
      <c r="F158" s="214">
        <v>155.4</v>
      </c>
      <c r="G158" s="214">
        <v>155.4</v>
      </c>
      <c r="H158" s="214"/>
      <c r="I158" s="214"/>
      <c r="J158" s="214"/>
      <c r="K158" s="214"/>
      <c r="L158" s="188">
        <f t="shared" si="9"/>
        <v>100</v>
      </c>
      <c r="M158" s="182">
        <f t="shared" si="10"/>
        <v>100</v>
      </c>
      <c r="AR158" s="140">
        <f t="shared" si="11"/>
        <v>100</v>
      </c>
      <c r="AS158" s="140">
        <f t="shared" si="8"/>
        <v>100</v>
      </c>
    </row>
    <row r="159" spans="1:45" s="148" customFormat="1" ht="27">
      <c r="A159" s="100"/>
      <c r="B159" s="230" t="s">
        <v>303</v>
      </c>
      <c r="C159" s="102" t="s">
        <v>84</v>
      </c>
      <c r="D159" s="231">
        <f>D160+D161</f>
        <v>327.29999999999995</v>
      </c>
      <c r="E159" s="231">
        <f>E160+E161</f>
        <v>340</v>
      </c>
      <c r="F159" s="231">
        <f>F160+F161</f>
        <v>356</v>
      </c>
      <c r="G159" s="231">
        <f>G160+G161</f>
        <v>388</v>
      </c>
      <c r="H159" s="231"/>
      <c r="I159" s="231"/>
      <c r="J159" s="231"/>
      <c r="K159" s="231"/>
      <c r="L159" s="188">
        <f t="shared" si="9"/>
        <v>108.76871371830126</v>
      </c>
      <c r="M159" s="182">
        <f t="shared" si="10"/>
        <v>104.70588235294119</v>
      </c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38">
        <f t="shared" si="11"/>
        <v>108.98876404494382</v>
      </c>
      <c r="AS159" s="140">
        <f t="shared" si="8"/>
        <v>108.76871371830126</v>
      </c>
    </row>
    <row r="160" spans="1:45" s="148" customFormat="1" ht="12.75">
      <c r="A160" s="98"/>
      <c r="B160" s="191" t="s">
        <v>108</v>
      </c>
      <c r="C160" s="131" t="s">
        <v>84</v>
      </c>
      <c r="D160" s="214">
        <v>253.7</v>
      </c>
      <c r="E160" s="214">
        <v>267</v>
      </c>
      <c r="F160" s="214">
        <v>283</v>
      </c>
      <c r="G160" s="214">
        <v>316</v>
      </c>
      <c r="H160" s="214"/>
      <c r="I160" s="214"/>
      <c r="J160" s="214"/>
      <c r="K160" s="214"/>
      <c r="L160" s="188">
        <f t="shared" si="9"/>
        <v>111.54907370910524</v>
      </c>
      <c r="M160" s="182">
        <f t="shared" si="10"/>
        <v>105.99250936329587</v>
      </c>
      <c r="AR160" s="140">
        <f t="shared" si="11"/>
        <v>111.66077738515901</v>
      </c>
      <c r="AS160" s="140">
        <f t="shared" si="8"/>
        <v>111.54907370910524</v>
      </c>
    </row>
    <row r="161" spans="1:45" s="148" customFormat="1" ht="12.75">
      <c r="A161" s="98"/>
      <c r="B161" s="191" t="s">
        <v>107</v>
      </c>
      <c r="C161" s="131" t="s">
        <v>84</v>
      </c>
      <c r="D161" s="214">
        <v>73.6</v>
      </c>
      <c r="E161" s="214">
        <v>73</v>
      </c>
      <c r="F161" s="214">
        <v>73</v>
      </c>
      <c r="G161" s="214">
        <v>72</v>
      </c>
      <c r="H161" s="214"/>
      <c r="I161" s="214"/>
      <c r="J161" s="214"/>
      <c r="K161" s="214"/>
      <c r="L161" s="188">
        <f t="shared" si="9"/>
        <v>99.18478260869567</v>
      </c>
      <c r="M161" s="182">
        <f t="shared" si="10"/>
        <v>100</v>
      </c>
      <c r="AR161" s="140">
        <f t="shared" si="11"/>
        <v>98.63013698630137</v>
      </c>
      <c r="AS161" s="140">
        <f t="shared" si="8"/>
        <v>99.18478260869567</v>
      </c>
    </row>
    <row r="162" spans="1:45" s="140" customFormat="1" ht="12.75">
      <c r="A162" s="189">
        <v>5</v>
      </c>
      <c r="B162" s="133" t="s">
        <v>180</v>
      </c>
      <c r="C162" s="99"/>
      <c r="D162" s="214"/>
      <c r="E162" s="214"/>
      <c r="F162" s="214"/>
      <c r="G162" s="214"/>
      <c r="H162" s="214"/>
      <c r="I162" s="214"/>
      <c r="J162" s="214"/>
      <c r="K162" s="214"/>
      <c r="L162" s="188"/>
      <c r="M162" s="182"/>
      <c r="AS162" s="140" t="e">
        <f t="shared" si="8"/>
        <v>#DIV/0!</v>
      </c>
    </row>
    <row r="163" spans="1:45" s="148" customFormat="1" ht="25.5">
      <c r="A163" s="98"/>
      <c r="B163" s="232" t="s">
        <v>393</v>
      </c>
      <c r="C163" s="131" t="s">
        <v>57</v>
      </c>
      <c r="D163" s="214">
        <v>87.2</v>
      </c>
      <c r="E163" s="214">
        <v>87.3</v>
      </c>
      <c r="F163" s="214">
        <v>87.2</v>
      </c>
      <c r="G163" s="214"/>
      <c r="H163" s="214"/>
      <c r="I163" s="214"/>
      <c r="J163" s="214"/>
      <c r="K163" s="214"/>
      <c r="L163" s="188">
        <f t="shared" si="9"/>
        <v>100</v>
      </c>
      <c r="M163" s="182">
        <f t="shared" si="10"/>
        <v>99.88545246277207</v>
      </c>
      <c r="AR163" s="140"/>
      <c r="AS163" s="140">
        <f t="shared" si="8"/>
        <v>100</v>
      </c>
    </row>
    <row r="164" spans="1:45" s="148" customFormat="1" ht="38.25">
      <c r="A164" s="98"/>
      <c r="B164" s="233" t="s">
        <v>304</v>
      </c>
      <c r="C164" s="131" t="s">
        <v>57</v>
      </c>
      <c r="D164" s="214">
        <v>88.4</v>
      </c>
      <c r="E164" s="214">
        <v>88.4</v>
      </c>
      <c r="F164" s="214">
        <v>88.4</v>
      </c>
      <c r="G164" s="214"/>
      <c r="H164" s="214"/>
      <c r="I164" s="214"/>
      <c r="J164" s="214"/>
      <c r="K164" s="214"/>
      <c r="L164" s="188">
        <f t="shared" si="9"/>
        <v>100</v>
      </c>
      <c r="M164" s="182">
        <f t="shared" si="10"/>
        <v>100</v>
      </c>
      <c r="AR164" s="140"/>
      <c r="AS164" s="140">
        <f t="shared" si="8"/>
        <v>100</v>
      </c>
    </row>
    <row r="165" spans="1:45" s="148" customFormat="1" ht="25.5">
      <c r="A165" s="98"/>
      <c r="B165" s="184" t="s">
        <v>181</v>
      </c>
      <c r="C165" s="131" t="s">
        <v>164</v>
      </c>
      <c r="D165" s="214"/>
      <c r="E165" s="214"/>
      <c r="F165" s="214"/>
      <c r="G165" s="214"/>
      <c r="H165" s="214"/>
      <c r="I165" s="214"/>
      <c r="J165" s="214"/>
      <c r="K165" s="214"/>
      <c r="L165" s="188"/>
      <c r="M165" s="182"/>
      <c r="AR165" s="140"/>
      <c r="AS165" s="140" t="e">
        <f t="shared" si="8"/>
        <v>#DIV/0!</v>
      </c>
    </row>
    <row r="166" spans="1:45" s="148" customFormat="1" ht="25.5">
      <c r="A166" s="98"/>
      <c r="B166" s="234" t="s">
        <v>305</v>
      </c>
      <c r="C166" s="131" t="s">
        <v>39</v>
      </c>
      <c r="D166" s="199">
        <v>1</v>
      </c>
      <c r="E166" s="199">
        <v>1</v>
      </c>
      <c r="F166" s="199">
        <v>1</v>
      </c>
      <c r="G166" s="199">
        <v>1</v>
      </c>
      <c r="H166" s="199"/>
      <c r="I166" s="199"/>
      <c r="J166" s="199"/>
      <c r="K166" s="199"/>
      <c r="L166" s="188">
        <f t="shared" si="9"/>
        <v>100</v>
      </c>
      <c r="M166" s="182">
        <f t="shared" si="10"/>
        <v>100</v>
      </c>
      <c r="AR166" s="140"/>
      <c r="AS166" s="140">
        <f t="shared" si="8"/>
        <v>100</v>
      </c>
    </row>
    <row r="167" spans="1:45" s="148" customFormat="1" ht="12.75">
      <c r="A167" s="98"/>
      <c r="B167" s="212" t="s">
        <v>182</v>
      </c>
      <c r="C167" s="131" t="s">
        <v>57</v>
      </c>
      <c r="D167" s="235">
        <f>D166/23*100</f>
        <v>4.3478260869565215</v>
      </c>
      <c r="E167" s="235">
        <f>E166/23*100</f>
        <v>4.3478260869565215</v>
      </c>
      <c r="F167" s="199">
        <v>5.88</v>
      </c>
      <c r="G167" s="199">
        <v>5.88</v>
      </c>
      <c r="H167" s="199"/>
      <c r="I167" s="199"/>
      <c r="J167" s="199"/>
      <c r="K167" s="199"/>
      <c r="L167" s="188">
        <f t="shared" si="9"/>
        <v>135.24</v>
      </c>
      <c r="M167" s="182">
        <f t="shared" si="10"/>
        <v>135.24</v>
      </c>
      <c r="AR167" s="140"/>
      <c r="AS167" s="140">
        <f t="shared" si="8"/>
        <v>135.24</v>
      </c>
    </row>
    <row r="168" spans="1:45" s="96" customFormat="1" ht="12.75">
      <c r="A168" s="98" t="s">
        <v>80</v>
      </c>
      <c r="B168" s="190" t="s">
        <v>153</v>
      </c>
      <c r="C168" s="197"/>
      <c r="D168" s="214"/>
      <c r="E168" s="214"/>
      <c r="F168" s="214"/>
      <c r="G168" s="214"/>
      <c r="H168" s="214"/>
      <c r="I168" s="214"/>
      <c r="J168" s="214"/>
      <c r="K168" s="214"/>
      <c r="L168" s="175"/>
      <c r="M168" s="176"/>
      <c r="AR168" s="140"/>
      <c r="AS168" s="140" t="e">
        <f t="shared" si="8"/>
        <v>#DIV/0!</v>
      </c>
    </row>
    <row r="169" spans="1:45" s="647" customFormat="1" ht="12.75">
      <c r="A169" s="655">
        <v>1</v>
      </c>
      <c r="B169" s="661" t="s">
        <v>306</v>
      </c>
      <c r="C169" s="662" t="s">
        <v>12</v>
      </c>
      <c r="D169" s="645">
        <f>D170+D171+D172</f>
        <v>3145.5969999999998</v>
      </c>
      <c r="E169" s="645">
        <f>E170+E171+E172</f>
        <v>3558.853</v>
      </c>
      <c r="F169" s="645">
        <f>F170+F171+F172</f>
        <v>3558.853</v>
      </c>
      <c r="G169" s="645">
        <f>G170+G171+G172</f>
        <v>3988.7000000000003</v>
      </c>
      <c r="H169" s="645"/>
      <c r="I169" s="645"/>
      <c r="J169" s="645"/>
      <c r="K169" s="645"/>
      <c r="L169" s="651">
        <f t="shared" si="9"/>
        <v>113.13760154272782</v>
      </c>
      <c r="M169" s="652">
        <f t="shared" si="10"/>
        <v>100</v>
      </c>
      <c r="AR169" s="647">
        <f t="shared" si="11"/>
        <v>112.07824543469485</v>
      </c>
      <c r="AS169" s="647">
        <f t="shared" si="8"/>
        <v>113.13760154272782</v>
      </c>
    </row>
    <row r="170" spans="1:45" s="96" customFormat="1" ht="12.75">
      <c r="A170" s="189"/>
      <c r="B170" s="179" t="s">
        <v>368</v>
      </c>
      <c r="C170" s="180" t="s">
        <v>12</v>
      </c>
      <c r="D170" s="129">
        <f aca="true" t="shared" si="12" ref="D170:G171">D179+D194</f>
        <v>1865.837</v>
      </c>
      <c r="E170" s="129">
        <f t="shared" si="12"/>
        <v>2194.291</v>
      </c>
      <c r="F170" s="129">
        <f t="shared" si="12"/>
        <v>2194.291</v>
      </c>
      <c r="G170" s="129">
        <f t="shared" si="12"/>
        <v>2521.5150000000003</v>
      </c>
      <c r="H170" s="129"/>
      <c r="I170" s="129"/>
      <c r="J170" s="129"/>
      <c r="K170" s="129"/>
      <c r="L170" s="188">
        <f t="shared" si="9"/>
        <v>117.60357416001506</v>
      </c>
      <c r="M170" s="182">
        <f t="shared" si="10"/>
        <v>100</v>
      </c>
      <c r="AR170" s="140">
        <f t="shared" si="11"/>
        <v>114.91251616125663</v>
      </c>
      <c r="AS170" s="140">
        <f t="shared" si="8"/>
        <v>117.60357416001506</v>
      </c>
    </row>
    <row r="171" spans="1:45" s="96" customFormat="1" ht="12.75">
      <c r="A171" s="189"/>
      <c r="B171" s="179" t="s">
        <v>369</v>
      </c>
      <c r="C171" s="180" t="s">
        <v>12</v>
      </c>
      <c r="D171" s="129">
        <f t="shared" si="12"/>
        <v>1279.76</v>
      </c>
      <c r="E171" s="129">
        <f t="shared" si="12"/>
        <v>1364.562</v>
      </c>
      <c r="F171" s="129">
        <f t="shared" si="12"/>
        <v>1364.562</v>
      </c>
      <c r="G171" s="129">
        <f t="shared" si="12"/>
        <v>1467.185</v>
      </c>
      <c r="H171" s="129"/>
      <c r="I171" s="129"/>
      <c r="J171" s="129"/>
      <c r="K171" s="129"/>
      <c r="L171" s="188">
        <f t="shared" si="9"/>
        <v>106.62639869975618</v>
      </c>
      <c r="M171" s="182">
        <f t="shared" si="10"/>
        <v>100</v>
      </c>
      <c r="AR171" s="140">
        <f t="shared" si="11"/>
        <v>107.52058169581156</v>
      </c>
      <c r="AS171" s="140">
        <f t="shared" si="8"/>
        <v>106.62639869975618</v>
      </c>
    </row>
    <row r="172" spans="1:45" s="96" customFormat="1" ht="12.75">
      <c r="A172" s="189"/>
      <c r="B172" s="179" t="s">
        <v>370</v>
      </c>
      <c r="C172" s="180" t="s">
        <v>12</v>
      </c>
      <c r="D172" s="129"/>
      <c r="E172" s="129"/>
      <c r="F172" s="129"/>
      <c r="G172" s="129"/>
      <c r="H172" s="129"/>
      <c r="I172" s="129"/>
      <c r="J172" s="129"/>
      <c r="K172" s="129"/>
      <c r="L172" s="188"/>
      <c r="M172" s="182"/>
      <c r="AR172" s="140"/>
      <c r="AS172" s="140" t="e">
        <f t="shared" si="8"/>
        <v>#DIV/0!</v>
      </c>
    </row>
    <row r="173" spans="1:45" s="140" customFormat="1" ht="12.75">
      <c r="A173" s="189">
        <v>2</v>
      </c>
      <c r="B173" s="190" t="s">
        <v>307</v>
      </c>
      <c r="C173" s="104" t="s">
        <v>12</v>
      </c>
      <c r="D173" s="105">
        <f>D174+D175+D176</f>
        <v>5240.638</v>
      </c>
      <c r="E173" s="105">
        <f>E174+E175+E176</f>
        <v>5959.155000000001</v>
      </c>
      <c r="F173" s="105">
        <f>F174+F175+F176</f>
        <v>5959.155000000001</v>
      </c>
      <c r="G173" s="105">
        <f>G174+G175+G176</f>
        <v>6667.099</v>
      </c>
      <c r="H173" s="105"/>
      <c r="I173" s="105"/>
      <c r="J173" s="105"/>
      <c r="K173" s="105"/>
      <c r="L173" s="175">
        <f t="shared" si="9"/>
        <v>113.71048715824297</v>
      </c>
      <c r="M173" s="176">
        <f t="shared" si="10"/>
        <v>100</v>
      </c>
      <c r="AR173" s="140">
        <f t="shared" si="11"/>
        <v>111.87993935381778</v>
      </c>
      <c r="AS173" s="140">
        <f t="shared" si="8"/>
        <v>113.71048715824297</v>
      </c>
    </row>
    <row r="174" spans="1:45" s="96" customFormat="1" ht="12.75">
      <c r="A174" s="189"/>
      <c r="B174" s="179" t="s">
        <v>368</v>
      </c>
      <c r="C174" s="180" t="s">
        <v>12</v>
      </c>
      <c r="D174" s="129">
        <f aca="true" t="shared" si="13" ref="D174:G175">D183+D204</f>
        <v>3359.7799999999997</v>
      </c>
      <c r="E174" s="129">
        <f t="shared" si="13"/>
        <v>3908.9970000000003</v>
      </c>
      <c r="F174" s="129">
        <f t="shared" si="13"/>
        <v>3908.9970000000003</v>
      </c>
      <c r="G174" s="129">
        <f t="shared" si="13"/>
        <v>4399.729</v>
      </c>
      <c r="H174" s="129"/>
      <c r="I174" s="129"/>
      <c r="J174" s="129"/>
      <c r="K174" s="129"/>
      <c r="L174" s="188">
        <f t="shared" si="9"/>
        <v>116.34681437475074</v>
      </c>
      <c r="M174" s="182">
        <f t="shared" si="10"/>
        <v>100</v>
      </c>
      <c r="AR174" s="140">
        <f t="shared" si="11"/>
        <v>112.5539108881383</v>
      </c>
      <c r="AS174" s="140">
        <f t="shared" si="8"/>
        <v>116.34681437475074</v>
      </c>
    </row>
    <row r="175" spans="1:45" s="96" customFormat="1" ht="12.75">
      <c r="A175" s="189"/>
      <c r="B175" s="179" t="s">
        <v>369</v>
      </c>
      <c r="C175" s="180" t="s">
        <v>12</v>
      </c>
      <c r="D175" s="129">
        <f t="shared" si="13"/>
        <v>1880.858</v>
      </c>
      <c r="E175" s="129">
        <f t="shared" si="13"/>
        <v>2050.158</v>
      </c>
      <c r="F175" s="129">
        <f t="shared" si="13"/>
        <v>2050.158</v>
      </c>
      <c r="G175" s="129">
        <f t="shared" si="13"/>
        <v>2267.37</v>
      </c>
      <c r="H175" s="129"/>
      <c r="I175" s="129"/>
      <c r="J175" s="129"/>
      <c r="K175" s="129"/>
      <c r="L175" s="188">
        <f t="shared" si="9"/>
        <v>109.00121114937971</v>
      </c>
      <c r="M175" s="182">
        <f t="shared" si="10"/>
        <v>100</v>
      </c>
      <c r="AR175" s="140">
        <f t="shared" si="11"/>
        <v>110.59489073525064</v>
      </c>
      <c r="AS175" s="140">
        <f t="shared" si="8"/>
        <v>109.00121114937971</v>
      </c>
    </row>
    <row r="176" spans="1:45" s="96" customFormat="1" ht="15.75" customHeight="1">
      <c r="A176" s="189"/>
      <c r="B176" s="179" t="s">
        <v>371</v>
      </c>
      <c r="C176" s="180" t="s">
        <v>12</v>
      </c>
      <c r="D176" s="129"/>
      <c r="E176" s="129"/>
      <c r="F176" s="129"/>
      <c r="G176" s="129"/>
      <c r="H176" s="129"/>
      <c r="I176" s="129"/>
      <c r="J176" s="129"/>
      <c r="K176" s="129"/>
      <c r="L176" s="188"/>
      <c r="M176" s="182"/>
      <c r="AR176" s="140"/>
      <c r="AS176" s="140" t="e">
        <f t="shared" si="8"/>
        <v>#DIV/0!</v>
      </c>
    </row>
    <row r="177" spans="1:45" s="140" customFormat="1" ht="12.75">
      <c r="A177" s="189">
        <v>3</v>
      </c>
      <c r="B177" s="111" t="s">
        <v>308</v>
      </c>
      <c r="C177" s="104"/>
      <c r="D177" s="198"/>
      <c r="E177" s="198"/>
      <c r="F177" s="198"/>
      <c r="G177" s="198"/>
      <c r="H177" s="198"/>
      <c r="I177" s="198"/>
      <c r="J177" s="198"/>
      <c r="K177" s="198"/>
      <c r="L177" s="188"/>
      <c r="M177" s="182"/>
      <c r="AS177" s="140" t="e">
        <f t="shared" si="8"/>
        <v>#DIV/0!</v>
      </c>
    </row>
    <row r="178" spans="1:53" s="140" customFormat="1" ht="13.5">
      <c r="A178" s="189" t="s">
        <v>176</v>
      </c>
      <c r="B178" s="215" t="s">
        <v>187</v>
      </c>
      <c r="C178" s="217" t="s">
        <v>12</v>
      </c>
      <c r="D178" s="236">
        <f>D179+D180+D181</f>
        <v>1026.116</v>
      </c>
      <c r="E178" s="236">
        <f>E179+E180+E181</f>
        <v>1122.258</v>
      </c>
      <c r="F178" s="237">
        <f>F179+F180+F181</f>
        <v>1122.258</v>
      </c>
      <c r="G178" s="236">
        <f>G179+G180+G181</f>
        <v>1225.4299999999998</v>
      </c>
      <c r="H178" s="236"/>
      <c r="I178" s="236"/>
      <c r="J178" s="236"/>
      <c r="K178" s="236"/>
      <c r="L178" s="188">
        <f t="shared" si="9"/>
        <v>109.36950598177984</v>
      </c>
      <c r="M178" s="182">
        <f t="shared" si="10"/>
        <v>100</v>
      </c>
      <c r="AR178" s="140">
        <f t="shared" si="11"/>
        <v>109.19325146267613</v>
      </c>
      <c r="AS178" s="140">
        <f t="shared" si="8"/>
        <v>109.36950598177984</v>
      </c>
      <c r="AV178" s="140">
        <f>F178/D178*100</f>
        <v>109.36950598177984</v>
      </c>
      <c r="AW178" s="140">
        <f>G178/F178*100</f>
        <v>109.19325146267613</v>
      </c>
      <c r="BA178" s="166">
        <f>BA179+BA180+BA181</f>
        <v>1053.7559999999999</v>
      </c>
    </row>
    <row r="179" spans="1:53" s="96" customFormat="1" ht="12.75">
      <c r="A179" s="189"/>
      <c r="B179" s="179" t="s">
        <v>368</v>
      </c>
      <c r="C179" s="180" t="s">
        <v>12</v>
      </c>
      <c r="D179" s="129">
        <v>156.57</v>
      </c>
      <c r="E179" s="129">
        <v>180</v>
      </c>
      <c r="F179" s="129">
        <v>180</v>
      </c>
      <c r="G179" s="129">
        <v>197.023</v>
      </c>
      <c r="H179" s="129"/>
      <c r="I179" s="129"/>
      <c r="J179" s="129"/>
      <c r="K179" s="129"/>
      <c r="L179" s="188">
        <f t="shared" si="9"/>
        <v>114.96455259628281</v>
      </c>
      <c r="M179" s="182">
        <f t="shared" si="10"/>
        <v>100</v>
      </c>
      <c r="AR179" s="140">
        <f t="shared" si="11"/>
        <v>109.45722222222223</v>
      </c>
      <c r="AS179" s="140">
        <f t="shared" si="8"/>
        <v>114.96455259628281</v>
      </c>
      <c r="AV179" s="140">
        <f>F179/D179*100</f>
        <v>114.96455259628281</v>
      </c>
      <c r="AW179" s="140">
        <f aca="true" t="shared" si="14" ref="AW179:AW211">G179/F179*100</f>
        <v>109.45722222222223</v>
      </c>
      <c r="BA179" s="109">
        <v>180</v>
      </c>
    </row>
    <row r="180" spans="1:53" s="96" customFormat="1" ht="12.75">
      <c r="A180" s="189"/>
      <c r="B180" s="179" t="s">
        <v>369</v>
      </c>
      <c r="C180" s="180" t="s">
        <v>12</v>
      </c>
      <c r="D180" s="129">
        <v>869.546</v>
      </c>
      <c r="E180" s="129">
        <v>942.258</v>
      </c>
      <c r="F180" s="129">
        <v>942.258</v>
      </c>
      <c r="G180" s="129">
        <v>1028.407</v>
      </c>
      <c r="H180" s="129"/>
      <c r="I180" s="129"/>
      <c r="J180" s="129"/>
      <c r="K180" s="129"/>
      <c r="L180" s="188">
        <f t="shared" si="9"/>
        <v>108.3620648016321</v>
      </c>
      <c r="M180" s="182">
        <f t="shared" si="10"/>
        <v>100</v>
      </c>
      <c r="AR180" s="140">
        <f t="shared" si="11"/>
        <v>109.14282500122046</v>
      </c>
      <c r="AS180" s="140">
        <f t="shared" si="8"/>
        <v>108.3620648016321</v>
      </c>
      <c r="AV180" s="140">
        <f>F180/D180*100</f>
        <v>108.3620648016321</v>
      </c>
      <c r="AW180" s="140">
        <f t="shared" si="14"/>
        <v>109.14282500122046</v>
      </c>
      <c r="BA180" s="109">
        <v>873.756</v>
      </c>
    </row>
    <row r="181" spans="1:53" s="96" customFormat="1" ht="12.75">
      <c r="A181" s="189"/>
      <c r="B181" s="179" t="s">
        <v>371</v>
      </c>
      <c r="C181" s="180" t="s">
        <v>12</v>
      </c>
      <c r="D181" s="129"/>
      <c r="E181" s="129"/>
      <c r="F181" s="129"/>
      <c r="G181" s="129"/>
      <c r="H181" s="129"/>
      <c r="I181" s="129"/>
      <c r="J181" s="129"/>
      <c r="K181" s="129"/>
      <c r="L181" s="188"/>
      <c r="M181" s="182"/>
      <c r="AR181" s="140"/>
      <c r="AS181" s="140" t="e">
        <f t="shared" si="8"/>
        <v>#DIV/0!</v>
      </c>
      <c r="AW181" s="140"/>
      <c r="BA181" s="109"/>
    </row>
    <row r="182" spans="1:53" s="647" customFormat="1" ht="13.5">
      <c r="A182" s="655" t="s">
        <v>177</v>
      </c>
      <c r="B182" s="656" t="s">
        <v>309</v>
      </c>
      <c r="C182" s="657" t="s">
        <v>12</v>
      </c>
      <c r="D182" s="658">
        <f>D183+D184+D185</f>
        <v>1464.062</v>
      </c>
      <c r="E182" s="658">
        <f>E183+E184+E185</f>
        <v>1646.914</v>
      </c>
      <c r="F182" s="659">
        <f>F183+F184+F185</f>
        <v>1646.914</v>
      </c>
      <c r="G182" s="658">
        <f>G183+G184+G185</f>
        <v>1840.6689999999999</v>
      </c>
      <c r="H182" s="658"/>
      <c r="I182" s="658"/>
      <c r="J182" s="658"/>
      <c r="K182" s="658"/>
      <c r="L182" s="651">
        <f t="shared" si="9"/>
        <v>112.48936178932314</v>
      </c>
      <c r="M182" s="652">
        <f t="shared" si="10"/>
        <v>100</v>
      </c>
      <c r="AR182" s="647">
        <f t="shared" si="11"/>
        <v>111.76473088455134</v>
      </c>
      <c r="AS182" s="647">
        <f t="shared" si="8"/>
        <v>112.48936178932314</v>
      </c>
      <c r="AV182" s="647">
        <f>F182/D182*100</f>
        <v>112.48936178932314</v>
      </c>
      <c r="AW182" s="647">
        <f t="shared" si="14"/>
        <v>111.76473088455134</v>
      </c>
      <c r="BA182" s="660">
        <f>BA183+BA184+BA185</f>
        <v>1546.914</v>
      </c>
    </row>
    <row r="183" spans="1:53" s="96" customFormat="1" ht="12.75">
      <c r="A183" s="189"/>
      <c r="B183" s="179" t="s">
        <v>368</v>
      </c>
      <c r="C183" s="180" t="s">
        <v>12</v>
      </c>
      <c r="D183" s="129">
        <v>223.58</v>
      </c>
      <c r="E183" s="129">
        <v>258.28</v>
      </c>
      <c r="F183" s="129">
        <v>258.28</v>
      </c>
      <c r="G183" s="129">
        <v>285.399</v>
      </c>
      <c r="H183" s="129"/>
      <c r="I183" s="129"/>
      <c r="J183" s="129"/>
      <c r="K183" s="129"/>
      <c r="L183" s="188">
        <f t="shared" si="9"/>
        <v>115.52017175060378</v>
      </c>
      <c r="M183" s="182">
        <f t="shared" si="10"/>
        <v>100</v>
      </c>
      <c r="AR183" s="140">
        <f t="shared" si="11"/>
        <v>110.49984512931704</v>
      </c>
      <c r="AS183" s="140">
        <f t="shared" si="8"/>
        <v>115.52017175060378</v>
      </c>
      <c r="AV183" s="140">
        <f>F183/D183*100</f>
        <v>115.52017175060378</v>
      </c>
      <c r="AW183" s="140">
        <f t="shared" si="14"/>
        <v>110.49984512931704</v>
      </c>
      <c r="BA183" s="109">
        <v>258.28</v>
      </c>
    </row>
    <row r="184" spans="1:53" s="96" customFormat="1" ht="12.75">
      <c r="A184" s="189"/>
      <c r="B184" s="179" t="s">
        <v>369</v>
      </c>
      <c r="C184" s="180" t="s">
        <v>12</v>
      </c>
      <c r="D184" s="129">
        <v>1240.482</v>
      </c>
      <c r="E184" s="129">
        <v>1388.634</v>
      </c>
      <c r="F184" s="129">
        <v>1388.634</v>
      </c>
      <c r="G184" s="129">
        <v>1555.27</v>
      </c>
      <c r="H184" s="129"/>
      <c r="I184" s="129"/>
      <c r="J184" s="129"/>
      <c r="K184" s="129"/>
      <c r="L184" s="188">
        <f t="shared" si="9"/>
        <v>111.94309953711542</v>
      </c>
      <c r="M184" s="182">
        <f t="shared" si="10"/>
        <v>100</v>
      </c>
      <c r="AR184" s="140">
        <f t="shared" si="11"/>
        <v>111.99999423894273</v>
      </c>
      <c r="AS184" s="140">
        <f t="shared" si="8"/>
        <v>111.94309953711542</v>
      </c>
      <c r="AV184" s="140">
        <f>F184/D184*100</f>
        <v>111.94309953711542</v>
      </c>
      <c r="AW184" s="140">
        <f t="shared" si="14"/>
        <v>111.99999423894273</v>
      </c>
      <c r="AX184" s="96">
        <f>F182/F178*100</f>
        <v>146.75003430583698</v>
      </c>
      <c r="AY184" s="96">
        <f>G182/G178*100</f>
        <v>150.20596851717357</v>
      </c>
      <c r="BA184" s="109">
        <v>1288.634</v>
      </c>
    </row>
    <row r="185" spans="1:53" s="96" customFormat="1" ht="12.75">
      <c r="A185" s="189"/>
      <c r="B185" s="179" t="s">
        <v>371</v>
      </c>
      <c r="C185" s="180" t="s">
        <v>12</v>
      </c>
      <c r="D185" s="129"/>
      <c r="E185" s="129"/>
      <c r="F185" s="129"/>
      <c r="G185" s="129"/>
      <c r="H185" s="129"/>
      <c r="I185" s="129"/>
      <c r="J185" s="129"/>
      <c r="K185" s="129"/>
      <c r="L185" s="188"/>
      <c r="M185" s="182"/>
      <c r="AR185" s="140"/>
      <c r="AS185" s="140" t="e">
        <f t="shared" si="8"/>
        <v>#DIV/0!</v>
      </c>
      <c r="AW185" s="140"/>
      <c r="BA185" s="109"/>
    </row>
    <row r="186" spans="1:45" s="140" customFormat="1" ht="12.75">
      <c r="A186" s="189">
        <v>4</v>
      </c>
      <c r="B186" s="111" t="s">
        <v>310</v>
      </c>
      <c r="C186" s="104"/>
      <c r="D186" s="214"/>
      <c r="E186" s="214"/>
      <c r="F186" s="214"/>
      <c r="G186" s="214"/>
      <c r="H186" s="214"/>
      <c r="I186" s="214"/>
      <c r="J186" s="214"/>
      <c r="K186" s="214"/>
      <c r="L186" s="188"/>
      <c r="M186" s="182"/>
      <c r="AS186" s="140" t="e">
        <f t="shared" si="8"/>
        <v>#DIV/0!</v>
      </c>
    </row>
    <row r="187" spans="1:49" s="138" customFormat="1" ht="13.5">
      <c r="A187" s="135" t="s">
        <v>176</v>
      </c>
      <c r="B187" s="238" t="s">
        <v>311</v>
      </c>
      <c r="C187" s="178" t="s">
        <v>57</v>
      </c>
      <c r="D187" s="239"/>
      <c r="E187" s="239"/>
      <c r="F187" s="239"/>
      <c r="G187" s="239"/>
      <c r="H187" s="239"/>
      <c r="I187" s="239"/>
      <c r="J187" s="239"/>
      <c r="K187" s="239"/>
      <c r="L187" s="188"/>
      <c r="M187" s="182"/>
      <c r="AR187" s="140"/>
      <c r="AS187" s="140" t="e">
        <f t="shared" si="8"/>
        <v>#DIV/0!</v>
      </c>
      <c r="AW187" s="140"/>
    </row>
    <row r="188" spans="1:49" s="145" customFormat="1" ht="12.75" hidden="1">
      <c r="A188" s="199"/>
      <c r="B188" s="240" t="s">
        <v>183</v>
      </c>
      <c r="C188" s="134" t="s">
        <v>57</v>
      </c>
      <c r="D188" s="239"/>
      <c r="E188" s="239"/>
      <c r="F188" s="239"/>
      <c r="G188" s="239"/>
      <c r="H188" s="239"/>
      <c r="I188" s="239"/>
      <c r="J188" s="239"/>
      <c r="K188" s="239"/>
      <c r="L188" s="188" t="e">
        <f t="shared" si="9"/>
        <v>#DIV/0!</v>
      </c>
      <c r="M188" s="182" t="e">
        <f t="shared" si="10"/>
        <v>#DIV/0!</v>
      </c>
      <c r="AR188" s="140" t="e">
        <f t="shared" si="11"/>
        <v>#DIV/0!</v>
      </c>
      <c r="AS188" s="140" t="e">
        <f t="shared" si="8"/>
        <v>#DIV/0!</v>
      </c>
      <c r="AW188" s="140" t="e">
        <f t="shared" si="14"/>
        <v>#DIV/0!</v>
      </c>
    </row>
    <row r="189" spans="1:49" s="145" customFormat="1" ht="12.75" hidden="1">
      <c r="A189" s="199"/>
      <c r="B189" s="240" t="s">
        <v>184</v>
      </c>
      <c r="C189" s="134" t="s">
        <v>57</v>
      </c>
      <c r="D189" s="239"/>
      <c r="E189" s="239"/>
      <c r="F189" s="239"/>
      <c r="G189" s="239"/>
      <c r="H189" s="239"/>
      <c r="I189" s="239"/>
      <c r="J189" s="239"/>
      <c r="K189" s="239"/>
      <c r="L189" s="188" t="e">
        <f t="shared" si="9"/>
        <v>#DIV/0!</v>
      </c>
      <c r="M189" s="182" t="e">
        <f t="shared" si="10"/>
        <v>#DIV/0!</v>
      </c>
      <c r="AR189" s="140" t="e">
        <f t="shared" si="11"/>
        <v>#DIV/0!</v>
      </c>
      <c r="AS189" s="140" t="e">
        <f t="shared" si="8"/>
        <v>#DIV/0!</v>
      </c>
      <c r="AW189" s="140" t="e">
        <f t="shared" si="14"/>
        <v>#DIV/0!</v>
      </c>
    </row>
    <row r="190" spans="1:49" s="145" customFormat="1" ht="25.5" hidden="1">
      <c r="A190" s="199"/>
      <c r="B190" s="240" t="s">
        <v>185</v>
      </c>
      <c r="C190" s="134" t="s">
        <v>57</v>
      </c>
      <c r="D190" s="239"/>
      <c r="E190" s="239"/>
      <c r="F190" s="239"/>
      <c r="G190" s="239"/>
      <c r="H190" s="239"/>
      <c r="I190" s="239"/>
      <c r="J190" s="239"/>
      <c r="K190" s="239"/>
      <c r="L190" s="188" t="e">
        <f t="shared" si="9"/>
        <v>#DIV/0!</v>
      </c>
      <c r="M190" s="182" t="e">
        <f t="shared" si="10"/>
        <v>#DIV/0!</v>
      </c>
      <c r="AR190" s="140" t="e">
        <f t="shared" si="11"/>
        <v>#DIV/0!</v>
      </c>
      <c r="AS190" s="140" t="e">
        <f t="shared" si="8"/>
        <v>#DIV/0!</v>
      </c>
      <c r="AW190" s="140" t="e">
        <f t="shared" si="14"/>
        <v>#DIV/0!</v>
      </c>
    </row>
    <row r="191" spans="1:49" s="145" customFormat="1" ht="25.5" hidden="1">
      <c r="A191" s="199"/>
      <c r="B191" s="240" t="s">
        <v>186</v>
      </c>
      <c r="C191" s="134" t="s">
        <v>57</v>
      </c>
      <c r="D191" s="239"/>
      <c r="E191" s="239"/>
      <c r="F191" s="239"/>
      <c r="G191" s="239"/>
      <c r="H191" s="239"/>
      <c r="I191" s="239"/>
      <c r="J191" s="239"/>
      <c r="K191" s="239"/>
      <c r="L191" s="188" t="e">
        <f t="shared" si="9"/>
        <v>#DIV/0!</v>
      </c>
      <c r="M191" s="182" t="e">
        <f t="shared" si="10"/>
        <v>#DIV/0!</v>
      </c>
      <c r="AR191" s="140" t="e">
        <f t="shared" si="11"/>
        <v>#DIV/0!</v>
      </c>
      <c r="AS191" s="140" t="e">
        <f t="shared" si="8"/>
        <v>#DIV/0!</v>
      </c>
      <c r="AW191" s="140" t="e">
        <f t="shared" si="14"/>
        <v>#DIV/0!</v>
      </c>
    </row>
    <row r="192" spans="1:49" s="642" customFormat="1" ht="13.5">
      <c r="A192" s="663" t="s">
        <v>177</v>
      </c>
      <c r="B192" s="656" t="s">
        <v>187</v>
      </c>
      <c r="C192" s="657" t="s">
        <v>12</v>
      </c>
      <c r="D192" s="658">
        <f>D194+D195+D196</f>
        <v>2119.481</v>
      </c>
      <c r="E192" s="658">
        <f>E194+E195+E196</f>
        <v>2436.595</v>
      </c>
      <c r="F192" s="659">
        <f>F194+F195+F196</f>
        <v>2436.595</v>
      </c>
      <c r="G192" s="658">
        <f>G194+G195+G196</f>
        <v>2763.2700000000004</v>
      </c>
      <c r="H192" s="658"/>
      <c r="I192" s="658"/>
      <c r="J192" s="658"/>
      <c r="K192" s="658"/>
      <c r="L192" s="639">
        <f t="shared" si="9"/>
        <v>114.96187038241908</v>
      </c>
      <c r="M192" s="640">
        <f t="shared" si="10"/>
        <v>100</v>
      </c>
      <c r="AR192" s="647">
        <f t="shared" si="11"/>
        <v>113.40702907130651</v>
      </c>
      <c r="AS192" s="647">
        <f t="shared" si="8"/>
        <v>114.96187038241908</v>
      </c>
      <c r="AV192" s="647">
        <f aca="true" t="shared" si="15" ref="AV192:AV211">F192/D192*100</f>
        <v>114.96187038241908</v>
      </c>
      <c r="AW192" s="647">
        <f>G192/F192*100</f>
        <v>113.40702907130651</v>
      </c>
    </row>
    <row r="193" spans="1:49" s="96" customFormat="1" ht="12.75">
      <c r="A193" s="199" t="s">
        <v>150</v>
      </c>
      <c r="B193" s="193" t="s">
        <v>312</v>
      </c>
      <c r="C193" s="180"/>
      <c r="D193" s="129"/>
      <c r="E193" s="129"/>
      <c r="F193" s="205"/>
      <c r="G193" s="129"/>
      <c r="H193" s="129"/>
      <c r="I193" s="129"/>
      <c r="J193" s="129"/>
      <c r="K193" s="129"/>
      <c r="L193" s="188"/>
      <c r="M193" s="182"/>
      <c r="AR193" s="140"/>
      <c r="AS193" s="140" t="e">
        <f t="shared" si="8"/>
        <v>#DIV/0!</v>
      </c>
      <c r="AW193" s="140" t="e">
        <f t="shared" si="14"/>
        <v>#DIV/0!</v>
      </c>
    </row>
    <row r="194" spans="1:49" s="96" customFormat="1" ht="12.75">
      <c r="A194" s="189"/>
      <c r="B194" s="179" t="s">
        <v>368</v>
      </c>
      <c r="C194" s="180" t="s">
        <v>12</v>
      </c>
      <c r="D194" s="129">
        <v>1709.267</v>
      </c>
      <c r="E194" s="129">
        <v>2014.291</v>
      </c>
      <c r="F194" s="205">
        <v>2014.291</v>
      </c>
      <c r="G194" s="129">
        <v>2324.492</v>
      </c>
      <c r="H194" s="129"/>
      <c r="I194" s="129"/>
      <c r="J194" s="129"/>
      <c r="K194" s="129"/>
      <c r="L194" s="188">
        <f t="shared" si="9"/>
        <v>117.84531029967815</v>
      </c>
      <c r="M194" s="182">
        <f t="shared" si="10"/>
        <v>100</v>
      </c>
      <c r="AR194" s="140"/>
      <c r="AS194" s="140">
        <f t="shared" si="8"/>
        <v>117.84531029967815</v>
      </c>
      <c r="AV194" s="140">
        <f t="shared" si="15"/>
        <v>117.84531029967815</v>
      </c>
      <c r="AW194" s="140">
        <f t="shared" si="14"/>
        <v>115.40000923401834</v>
      </c>
    </row>
    <row r="195" spans="1:49" s="96" customFormat="1" ht="12.75">
      <c r="A195" s="189"/>
      <c r="B195" s="179" t="s">
        <v>369</v>
      </c>
      <c r="C195" s="180" t="s">
        <v>12</v>
      </c>
      <c r="D195" s="129">
        <v>410.214</v>
      </c>
      <c r="E195" s="129">
        <v>422.304</v>
      </c>
      <c r="F195" s="205">
        <v>422.304</v>
      </c>
      <c r="G195" s="129">
        <v>438.778</v>
      </c>
      <c r="H195" s="129"/>
      <c r="I195" s="129"/>
      <c r="J195" s="129"/>
      <c r="K195" s="129"/>
      <c r="L195" s="188">
        <f t="shared" si="9"/>
        <v>102.94724217115944</v>
      </c>
      <c r="M195" s="182">
        <f t="shared" si="10"/>
        <v>100</v>
      </c>
      <c r="AR195" s="140">
        <f t="shared" si="11"/>
        <v>103.90098128362509</v>
      </c>
      <c r="AS195" s="140">
        <f t="shared" si="8"/>
        <v>102.94724217115944</v>
      </c>
      <c r="AV195" s="140">
        <f t="shared" si="15"/>
        <v>102.94724217115944</v>
      </c>
      <c r="AW195" s="140">
        <f t="shared" si="14"/>
        <v>103.90098128362509</v>
      </c>
    </row>
    <row r="196" spans="1:49" s="96" customFormat="1" ht="12.75">
      <c r="A196" s="189"/>
      <c r="B196" s="179" t="s">
        <v>371</v>
      </c>
      <c r="C196" s="180" t="s">
        <v>12</v>
      </c>
      <c r="D196" s="241"/>
      <c r="E196" s="241"/>
      <c r="F196" s="242"/>
      <c r="G196" s="241"/>
      <c r="H196" s="241"/>
      <c r="I196" s="241"/>
      <c r="J196" s="241"/>
      <c r="K196" s="241"/>
      <c r="L196" s="188"/>
      <c r="M196" s="182"/>
      <c r="AR196" s="140"/>
      <c r="AS196" s="140" t="e">
        <f t="shared" si="8"/>
        <v>#DIV/0!</v>
      </c>
      <c r="AV196" s="140"/>
      <c r="AW196" s="140"/>
    </row>
    <row r="197" spans="1:49" s="96" customFormat="1" ht="12.75">
      <c r="A197" s="224" t="s">
        <v>150</v>
      </c>
      <c r="B197" s="193" t="s">
        <v>531</v>
      </c>
      <c r="C197" s="194"/>
      <c r="D197" s="195">
        <f>D198+D199+D200+D201</f>
        <v>2119.481</v>
      </c>
      <c r="E197" s="195">
        <f>E198+E199+E200+E201</f>
        <v>2436.595</v>
      </c>
      <c r="F197" s="211">
        <f>F198+F199+F200+F201</f>
        <v>2436.595</v>
      </c>
      <c r="G197" s="195">
        <f>G198+G199+G200+G201</f>
        <v>2763.2700000000004</v>
      </c>
      <c r="H197" s="195"/>
      <c r="I197" s="195"/>
      <c r="J197" s="195"/>
      <c r="K197" s="195"/>
      <c r="L197" s="188">
        <f t="shared" si="9"/>
        <v>114.96187038241908</v>
      </c>
      <c r="M197" s="182">
        <f t="shared" si="10"/>
        <v>100</v>
      </c>
      <c r="AR197" s="140">
        <f t="shared" si="11"/>
        <v>113.40702907130651</v>
      </c>
      <c r="AS197" s="140">
        <f t="shared" si="8"/>
        <v>114.96187038241908</v>
      </c>
      <c r="AV197" s="140">
        <f t="shared" si="15"/>
        <v>114.96187038241908</v>
      </c>
      <c r="AW197" s="140">
        <f t="shared" si="14"/>
        <v>113.40702907130651</v>
      </c>
    </row>
    <row r="198" spans="1:49" s="96" customFormat="1" ht="12.75">
      <c r="A198" s="243"/>
      <c r="B198" s="212" t="s">
        <v>532</v>
      </c>
      <c r="C198" s="180" t="s">
        <v>12</v>
      </c>
      <c r="D198" s="129">
        <f>D192-D199-D200-D201</f>
        <v>751.3930000000003</v>
      </c>
      <c r="E198" s="129">
        <f>E192-E199-E200-E201</f>
        <v>957.0179999999998</v>
      </c>
      <c r="F198" s="205">
        <f>F192-F199-F200-F201</f>
        <v>957.0179999999998</v>
      </c>
      <c r="G198" s="129">
        <f>G192-G199-G200-G201</f>
        <v>1132.9670000000006</v>
      </c>
      <c r="H198" s="129"/>
      <c r="I198" s="129"/>
      <c r="J198" s="129"/>
      <c r="K198" s="129"/>
      <c r="L198" s="188">
        <f t="shared" si="9"/>
        <v>127.36583918136041</v>
      </c>
      <c r="M198" s="182">
        <f t="shared" si="10"/>
        <v>100</v>
      </c>
      <c r="AR198" s="140">
        <f t="shared" si="11"/>
        <v>118.38512964228475</v>
      </c>
      <c r="AS198" s="140">
        <f t="shared" si="8"/>
        <v>127.36583918136041</v>
      </c>
      <c r="AV198" s="140">
        <f t="shared" si="15"/>
        <v>127.36583918136041</v>
      </c>
      <c r="AW198" s="140">
        <f t="shared" si="14"/>
        <v>118.38512964228475</v>
      </c>
    </row>
    <row r="199" spans="1:49" s="96" customFormat="1" ht="12.75">
      <c r="A199" s="189"/>
      <c r="B199" s="212" t="s">
        <v>533</v>
      </c>
      <c r="C199" s="180" t="s">
        <v>12</v>
      </c>
      <c r="D199" s="129">
        <v>400.394</v>
      </c>
      <c r="E199" s="129">
        <v>410.24</v>
      </c>
      <c r="F199" s="205">
        <v>410.24</v>
      </c>
      <c r="G199" s="129">
        <v>445.45</v>
      </c>
      <c r="H199" s="129"/>
      <c r="I199" s="129"/>
      <c r="J199" s="129"/>
      <c r="K199" s="129"/>
      <c r="L199" s="188">
        <f t="shared" si="9"/>
        <v>102.45907780835877</v>
      </c>
      <c r="M199" s="182">
        <f t="shared" si="10"/>
        <v>100</v>
      </c>
      <c r="AR199" s="140">
        <f t="shared" si="11"/>
        <v>108.58278081123245</v>
      </c>
      <c r="AS199" s="140">
        <f t="shared" si="8"/>
        <v>102.45907780835877</v>
      </c>
      <c r="AV199" s="140">
        <f t="shared" si="15"/>
        <v>102.45907780835877</v>
      </c>
      <c r="AW199" s="140">
        <f t="shared" si="14"/>
        <v>108.58278081123245</v>
      </c>
    </row>
    <row r="200" spans="1:49" s="96" customFormat="1" ht="12.75">
      <c r="A200" s="189"/>
      <c r="B200" s="212" t="s">
        <v>534</v>
      </c>
      <c r="C200" s="180" t="s">
        <v>12</v>
      </c>
      <c r="D200" s="129">
        <v>965.324</v>
      </c>
      <c r="E200" s="129">
        <v>1066.683</v>
      </c>
      <c r="F200" s="205">
        <v>1066.683</v>
      </c>
      <c r="G200" s="129">
        <v>1181.885</v>
      </c>
      <c r="H200" s="129"/>
      <c r="I200" s="129"/>
      <c r="J200" s="129"/>
      <c r="K200" s="129"/>
      <c r="L200" s="188">
        <f t="shared" si="9"/>
        <v>110.49999792815677</v>
      </c>
      <c r="M200" s="182">
        <f t="shared" si="10"/>
        <v>100</v>
      </c>
      <c r="AR200" s="140">
        <f t="shared" si="11"/>
        <v>110.80002212466123</v>
      </c>
      <c r="AS200" s="140">
        <f t="shared" si="8"/>
        <v>110.49999792815677</v>
      </c>
      <c r="AU200" s="96">
        <f>F200/D200*100</f>
        <v>110.49999792815677</v>
      </c>
      <c r="AV200" s="140">
        <f t="shared" si="15"/>
        <v>110.49999792815677</v>
      </c>
      <c r="AW200" s="140">
        <f t="shared" si="14"/>
        <v>110.80002212466123</v>
      </c>
    </row>
    <row r="201" spans="1:49" s="96" customFormat="1" ht="25.5">
      <c r="A201" s="189"/>
      <c r="B201" s="240" t="s">
        <v>535</v>
      </c>
      <c r="C201" s="180" t="s">
        <v>12</v>
      </c>
      <c r="D201" s="129">
        <v>2.37</v>
      </c>
      <c r="E201" s="129">
        <v>2.654</v>
      </c>
      <c r="F201" s="205">
        <v>2.654</v>
      </c>
      <c r="G201" s="129">
        <v>2.968</v>
      </c>
      <c r="H201" s="129"/>
      <c r="I201" s="129"/>
      <c r="J201" s="129"/>
      <c r="K201" s="129"/>
      <c r="L201" s="188">
        <f t="shared" si="9"/>
        <v>111.98312236286918</v>
      </c>
      <c r="M201" s="182">
        <f t="shared" si="10"/>
        <v>100</v>
      </c>
      <c r="AR201" s="140">
        <f t="shared" si="11"/>
        <v>111.83119819140919</v>
      </c>
      <c r="AS201" s="140">
        <f>F201/D201*100</f>
        <v>111.98312236286918</v>
      </c>
      <c r="AV201" s="140">
        <f t="shared" si="15"/>
        <v>111.98312236286918</v>
      </c>
      <c r="AW201" s="140">
        <f t="shared" si="14"/>
        <v>111.83119819140919</v>
      </c>
    </row>
    <row r="202" spans="1:49" s="96" customFormat="1" ht="13.5">
      <c r="A202" s="192" t="s">
        <v>172</v>
      </c>
      <c r="B202" s="215" t="s">
        <v>309</v>
      </c>
      <c r="C202" s="217" t="s">
        <v>12</v>
      </c>
      <c r="D202" s="236">
        <f>D204+D205+D206</f>
        <v>3776.576</v>
      </c>
      <c r="E202" s="236">
        <f>E204+E205+E206</f>
        <v>4312.241</v>
      </c>
      <c r="F202" s="237">
        <f>F204+F205+F206</f>
        <v>4312.241</v>
      </c>
      <c r="G202" s="236">
        <f>G204+G205+G206</f>
        <v>4826.43</v>
      </c>
      <c r="H202" s="236"/>
      <c r="I202" s="236"/>
      <c r="J202" s="236"/>
      <c r="K202" s="236"/>
      <c r="L202" s="175">
        <f aca="true" t="shared" si="16" ref="L202:L231">F202/D202*100</f>
        <v>114.18387978952363</v>
      </c>
      <c r="M202" s="176">
        <f aca="true" t="shared" si="17" ref="M202:M231">F202/E202*100</f>
        <v>100</v>
      </c>
      <c r="AR202" s="140">
        <f t="shared" si="11"/>
        <v>111.92393931600762</v>
      </c>
      <c r="AS202" s="140">
        <f>F202/D202*100</f>
        <v>114.18387978952363</v>
      </c>
      <c r="AU202" s="96">
        <f>D202/D192*100</f>
        <v>178.18399881857866</v>
      </c>
      <c r="AV202" s="140">
        <f t="shared" si="15"/>
        <v>114.18387978952363</v>
      </c>
      <c r="AW202" s="140">
        <f t="shared" si="14"/>
        <v>111.92393931600762</v>
      </c>
    </row>
    <row r="203" spans="1:49" s="96" customFormat="1" ht="12.75">
      <c r="A203" s="199" t="s">
        <v>78</v>
      </c>
      <c r="B203" s="193" t="s">
        <v>312</v>
      </c>
      <c r="C203" s="180"/>
      <c r="D203" s="214"/>
      <c r="E203" s="214"/>
      <c r="F203" s="244"/>
      <c r="G203" s="214"/>
      <c r="H203" s="214"/>
      <c r="I203" s="214"/>
      <c r="J203" s="214"/>
      <c r="K203" s="214"/>
      <c r="L203" s="188"/>
      <c r="M203" s="182"/>
      <c r="AR203" s="140"/>
      <c r="AS203" s="140" t="e">
        <f>F203/D203*100</f>
        <v>#DIV/0!</v>
      </c>
      <c r="AU203" s="96">
        <f>F202/F192*100</f>
        <v>176.978160096364</v>
      </c>
      <c r="AV203" s="140"/>
      <c r="AW203" s="140"/>
    </row>
    <row r="204" spans="1:49" s="96" customFormat="1" ht="12.75">
      <c r="A204" s="189"/>
      <c r="B204" s="179" t="s">
        <v>368</v>
      </c>
      <c r="C204" s="180" t="s">
        <v>12</v>
      </c>
      <c r="D204" s="245">
        <v>3136.2</v>
      </c>
      <c r="E204" s="245">
        <v>3650.717</v>
      </c>
      <c r="F204" s="246">
        <v>3650.717</v>
      </c>
      <c r="G204" s="245">
        <v>4114.33</v>
      </c>
      <c r="H204" s="245"/>
      <c r="I204" s="245"/>
      <c r="J204" s="245"/>
      <c r="K204" s="245"/>
      <c r="L204" s="188">
        <f t="shared" si="16"/>
        <v>116.40574580702763</v>
      </c>
      <c r="M204" s="182">
        <f t="shared" si="17"/>
        <v>100</v>
      </c>
      <c r="AR204" s="140"/>
      <c r="AS204" s="140">
        <f>F204/D204*100</f>
        <v>116.40574580702763</v>
      </c>
      <c r="AU204" s="96">
        <f>G202/G192*100</f>
        <v>174.66371364361788</v>
      </c>
      <c r="AV204" s="140">
        <f t="shared" si="15"/>
        <v>116.40574580702763</v>
      </c>
      <c r="AW204" s="140">
        <f t="shared" si="14"/>
        <v>112.69923141125429</v>
      </c>
    </row>
    <row r="205" spans="1:49" s="642" customFormat="1" ht="12.75">
      <c r="A205" s="655"/>
      <c r="B205" s="695" t="s">
        <v>369</v>
      </c>
      <c r="C205" s="696" t="s">
        <v>12</v>
      </c>
      <c r="D205" s="638">
        <v>640.376</v>
      </c>
      <c r="E205" s="638">
        <v>661.524</v>
      </c>
      <c r="F205" s="697">
        <v>661.524</v>
      </c>
      <c r="G205" s="698">
        <v>712.1</v>
      </c>
      <c r="H205" s="698"/>
      <c r="I205" s="698"/>
      <c r="J205" s="698"/>
      <c r="K205" s="698"/>
      <c r="L205" s="639">
        <f t="shared" si="16"/>
        <v>103.30243481954354</v>
      </c>
      <c r="M205" s="640">
        <f t="shared" si="17"/>
        <v>100</v>
      </c>
      <c r="AR205" s="647">
        <f aca="true" t="shared" si="18" ref="AR205:AR231">G205/F205*100</f>
        <v>107.64537643381043</v>
      </c>
      <c r="AS205" s="647">
        <f>F205/D205*100</f>
        <v>103.30243481954354</v>
      </c>
      <c r="AV205" s="647">
        <f t="shared" si="15"/>
        <v>103.30243481954354</v>
      </c>
      <c r="AW205" s="647">
        <f t="shared" si="14"/>
        <v>107.64537643381043</v>
      </c>
    </row>
    <row r="206" spans="1:49" s="96" customFormat="1" ht="12.75">
      <c r="A206" s="189"/>
      <c r="B206" s="179" t="s">
        <v>370</v>
      </c>
      <c r="C206" s="180" t="s">
        <v>12</v>
      </c>
      <c r="D206" s="162"/>
      <c r="E206" s="214"/>
      <c r="F206" s="244"/>
      <c r="G206" s="162"/>
      <c r="H206" s="162"/>
      <c r="I206" s="162"/>
      <c r="J206" s="162"/>
      <c r="K206" s="162"/>
      <c r="L206" s="188"/>
      <c r="M206" s="182"/>
      <c r="AR206" s="140"/>
      <c r="AS206" s="140"/>
      <c r="AV206" s="140" t="e">
        <f t="shared" si="15"/>
        <v>#DIV/0!</v>
      </c>
      <c r="AW206" s="140"/>
    </row>
    <row r="207" spans="1:49" s="96" customFormat="1" ht="13.5">
      <c r="A207" s="224" t="s">
        <v>79</v>
      </c>
      <c r="B207" s="193" t="s">
        <v>531</v>
      </c>
      <c r="C207" s="194"/>
      <c r="D207" s="236">
        <f>SUM(D208:D211)</f>
        <v>3776.5669999999996</v>
      </c>
      <c r="E207" s="236">
        <f>SUM(E208:E211)</f>
        <v>4312.241</v>
      </c>
      <c r="F207" s="237">
        <f>SUM(F208:F211)</f>
        <v>4312.241</v>
      </c>
      <c r="G207" s="236">
        <f>SUM(G208:G211)</f>
        <v>4826.43</v>
      </c>
      <c r="H207" s="236"/>
      <c r="I207" s="236"/>
      <c r="J207" s="236"/>
      <c r="K207" s="236"/>
      <c r="L207" s="188">
        <f t="shared" si="16"/>
        <v>114.18415190303787</v>
      </c>
      <c r="M207" s="182">
        <f t="shared" si="17"/>
        <v>100</v>
      </c>
      <c r="AR207" s="140"/>
      <c r="AS207" s="140"/>
      <c r="AV207" s="140">
        <f t="shared" si="15"/>
        <v>114.18415190303787</v>
      </c>
      <c r="AW207" s="140">
        <f t="shared" si="14"/>
        <v>111.92393931600762</v>
      </c>
    </row>
    <row r="208" spans="1:49" s="96" customFormat="1" ht="12.75">
      <c r="A208" s="243"/>
      <c r="B208" s="212" t="s">
        <v>532</v>
      </c>
      <c r="C208" s="180" t="s">
        <v>12</v>
      </c>
      <c r="D208" s="129">
        <v>1662.859</v>
      </c>
      <c r="E208" s="129">
        <v>2023.536</v>
      </c>
      <c r="F208" s="205">
        <v>2023.536</v>
      </c>
      <c r="G208" s="129">
        <v>2310.88</v>
      </c>
      <c r="H208" s="129"/>
      <c r="I208" s="129"/>
      <c r="J208" s="129"/>
      <c r="K208" s="129"/>
      <c r="L208" s="188">
        <f t="shared" si="16"/>
        <v>121.6901733700813</v>
      </c>
      <c r="M208" s="182">
        <f t="shared" si="17"/>
        <v>100</v>
      </c>
      <c r="AR208" s="140">
        <f t="shared" si="18"/>
        <v>114.20009330202181</v>
      </c>
      <c r="AS208" s="140">
        <f>F208/D208*100</f>
        <v>121.6901733700813</v>
      </c>
      <c r="AV208" s="140">
        <f t="shared" si="15"/>
        <v>121.6901733700813</v>
      </c>
      <c r="AW208" s="140">
        <f t="shared" si="14"/>
        <v>114.20009330202181</v>
      </c>
    </row>
    <row r="209" spans="1:49" s="96" customFormat="1" ht="12.75">
      <c r="A209" s="189"/>
      <c r="B209" s="212" t="s">
        <v>533</v>
      </c>
      <c r="C209" s="180" t="s">
        <v>12</v>
      </c>
      <c r="D209" s="129">
        <v>622.89</v>
      </c>
      <c r="E209" s="129">
        <v>641.286</v>
      </c>
      <c r="F209" s="205">
        <v>641.286</v>
      </c>
      <c r="G209" s="129">
        <v>695.154</v>
      </c>
      <c r="H209" s="129"/>
      <c r="I209" s="129"/>
      <c r="J209" s="129"/>
      <c r="K209" s="129"/>
      <c r="L209" s="188">
        <f t="shared" si="16"/>
        <v>102.9533304435775</v>
      </c>
      <c r="M209" s="182">
        <f t="shared" si="17"/>
        <v>100</v>
      </c>
      <c r="AR209" s="140">
        <f t="shared" si="18"/>
        <v>108.39999625752006</v>
      </c>
      <c r="AS209" s="140">
        <f>F209/D209*100</f>
        <v>102.9533304435775</v>
      </c>
      <c r="AV209" s="140">
        <f t="shared" si="15"/>
        <v>102.9533304435775</v>
      </c>
      <c r="AW209" s="140">
        <f t="shared" si="14"/>
        <v>108.39999625752006</v>
      </c>
    </row>
    <row r="210" spans="1:49" s="96" customFormat="1" ht="12.75">
      <c r="A210" s="189"/>
      <c r="B210" s="212" t="s">
        <v>534</v>
      </c>
      <c r="C210" s="180" t="s">
        <v>12</v>
      </c>
      <c r="D210" s="129">
        <v>1486.6</v>
      </c>
      <c r="E210" s="245">
        <v>1642.693</v>
      </c>
      <c r="F210" s="246">
        <v>1642.693</v>
      </c>
      <c r="G210" s="245">
        <v>1815.103</v>
      </c>
      <c r="H210" s="245"/>
      <c r="I210" s="245"/>
      <c r="J210" s="245"/>
      <c r="K210" s="245"/>
      <c r="L210" s="188">
        <f t="shared" si="16"/>
        <v>110.5</v>
      </c>
      <c r="M210" s="182">
        <f t="shared" si="17"/>
        <v>100</v>
      </c>
      <c r="AR210" s="140"/>
      <c r="AS210" s="140"/>
      <c r="AV210" s="140">
        <f t="shared" si="15"/>
        <v>110.5</v>
      </c>
      <c r="AW210" s="140">
        <f t="shared" si="14"/>
        <v>110.4955703835105</v>
      </c>
    </row>
    <row r="211" spans="1:49" s="96" customFormat="1" ht="12.75">
      <c r="A211" s="248" t="s">
        <v>74</v>
      </c>
      <c r="B211" s="212" t="s">
        <v>535</v>
      </c>
      <c r="C211" s="180" t="s">
        <v>12</v>
      </c>
      <c r="D211" s="129">
        <v>4.218</v>
      </c>
      <c r="E211" s="129">
        <v>4.726</v>
      </c>
      <c r="F211" s="205">
        <v>4.726</v>
      </c>
      <c r="G211" s="129">
        <v>5.293</v>
      </c>
      <c r="H211" s="129"/>
      <c r="I211" s="129"/>
      <c r="J211" s="129"/>
      <c r="K211" s="129"/>
      <c r="L211" s="188">
        <f t="shared" si="16"/>
        <v>112.04362256993836</v>
      </c>
      <c r="M211" s="182">
        <f t="shared" si="17"/>
        <v>100</v>
      </c>
      <c r="AR211" s="140">
        <f t="shared" si="18"/>
        <v>111.99746085484554</v>
      </c>
      <c r="AS211" s="140">
        <f aca="true" t="shared" si="19" ref="AS211:AS225">F211/D211*100</f>
        <v>112.04362256993836</v>
      </c>
      <c r="AV211" s="140">
        <f t="shared" si="15"/>
        <v>112.04362256993836</v>
      </c>
      <c r="AW211" s="140">
        <f t="shared" si="14"/>
        <v>111.99746085484554</v>
      </c>
    </row>
    <row r="212" spans="1:45" s="96" customFormat="1" ht="25.5">
      <c r="A212" s="189">
        <v>5</v>
      </c>
      <c r="B212" s="103" t="s">
        <v>536</v>
      </c>
      <c r="C212" s="197"/>
      <c r="D212" s="214"/>
      <c r="E212" s="214"/>
      <c r="F212" s="214"/>
      <c r="G212" s="214"/>
      <c r="H212" s="214"/>
      <c r="I212" s="214"/>
      <c r="J212" s="214"/>
      <c r="K212" s="214"/>
      <c r="L212" s="188"/>
      <c r="M212" s="182"/>
      <c r="AR212" s="140"/>
      <c r="AS212" s="140" t="e">
        <f t="shared" si="19"/>
        <v>#DIV/0!</v>
      </c>
    </row>
    <row r="213" spans="1:45" s="96" customFormat="1" ht="15.75" hidden="1">
      <c r="A213" s="249"/>
      <c r="B213" s="250" t="s">
        <v>537</v>
      </c>
      <c r="C213" s="251" t="s">
        <v>623</v>
      </c>
      <c r="D213" s="214"/>
      <c r="E213" s="214"/>
      <c r="F213" s="214"/>
      <c r="G213" s="214"/>
      <c r="H213" s="214"/>
      <c r="I213" s="214"/>
      <c r="J213" s="214"/>
      <c r="K213" s="214"/>
      <c r="L213" s="188" t="e">
        <f t="shared" si="16"/>
        <v>#DIV/0!</v>
      </c>
      <c r="M213" s="182" t="e">
        <f t="shared" si="17"/>
        <v>#DIV/0!</v>
      </c>
      <c r="AR213" s="140" t="e">
        <f t="shared" si="18"/>
        <v>#DIV/0!</v>
      </c>
      <c r="AS213" s="140" t="e">
        <f t="shared" si="19"/>
        <v>#DIV/0!</v>
      </c>
    </row>
    <row r="214" spans="1:45" s="96" customFormat="1" ht="15.75" hidden="1">
      <c r="A214" s="249"/>
      <c r="B214" s="252" t="s">
        <v>538</v>
      </c>
      <c r="C214" s="251" t="s">
        <v>624</v>
      </c>
      <c r="D214" s="214"/>
      <c r="E214" s="214"/>
      <c r="F214" s="214"/>
      <c r="G214" s="214"/>
      <c r="H214" s="214"/>
      <c r="I214" s="214"/>
      <c r="J214" s="214"/>
      <c r="K214" s="214"/>
      <c r="L214" s="188" t="e">
        <f t="shared" si="16"/>
        <v>#DIV/0!</v>
      </c>
      <c r="M214" s="182" t="e">
        <f t="shared" si="17"/>
        <v>#DIV/0!</v>
      </c>
      <c r="AR214" s="140" t="e">
        <f t="shared" si="18"/>
        <v>#DIV/0!</v>
      </c>
      <c r="AS214" s="140" t="e">
        <f t="shared" si="19"/>
        <v>#DIV/0!</v>
      </c>
    </row>
    <row r="215" spans="1:45" s="96" customFormat="1" ht="15.75" hidden="1">
      <c r="A215" s="249"/>
      <c r="B215" s="252" t="s">
        <v>539</v>
      </c>
      <c r="C215" s="251" t="s">
        <v>624</v>
      </c>
      <c r="D215" s="214"/>
      <c r="E215" s="214"/>
      <c r="F215" s="214"/>
      <c r="G215" s="214"/>
      <c r="H215" s="214"/>
      <c r="I215" s="214"/>
      <c r="J215" s="214"/>
      <c r="K215" s="214"/>
      <c r="L215" s="188" t="e">
        <f t="shared" si="16"/>
        <v>#DIV/0!</v>
      </c>
      <c r="M215" s="182" t="e">
        <f t="shared" si="17"/>
        <v>#DIV/0!</v>
      </c>
      <c r="AR215" s="140" t="e">
        <f t="shared" si="18"/>
        <v>#DIV/0!</v>
      </c>
      <c r="AS215" s="140" t="e">
        <f t="shared" si="19"/>
        <v>#DIV/0!</v>
      </c>
    </row>
    <row r="216" spans="1:45" s="96" customFormat="1" ht="15.75" hidden="1">
      <c r="A216" s="189"/>
      <c r="B216" s="252" t="s">
        <v>540</v>
      </c>
      <c r="C216" s="251" t="s">
        <v>624</v>
      </c>
      <c r="D216" s="214"/>
      <c r="E216" s="214"/>
      <c r="F216" s="214"/>
      <c r="G216" s="214"/>
      <c r="H216" s="214"/>
      <c r="I216" s="214"/>
      <c r="J216" s="214"/>
      <c r="K216" s="214"/>
      <c r="L216" s="188" t="e">
        <f t="shared" si="16"/>
        <v>#DIV/0!</v>
      </c>
      <c r="M216" s="182" t="e">
        <f t="shared" si="17"/>
        <v>#DIV/0!</v>
      </c>
      <c r="AR216" s="140" t="e">
        <f t="shared" si="18"/>
        <v>#DIV/0!</v>
      </c>
      <c r="AS216" s="140" t="e">
        <f t="shared" si="19"/>
        <v>#DIV/0!</v>
      </c>
    </row>
    <row r="217" spans="1:45" s="96" customFormat="1" ht="15.75" hidden="1">
      <c r="A217" s="189"/>
      <c r="B217" s="252" t="s">
        <v>541</v>
      </c>
      <c r="C217" s="251" t="s">
        <v>623</v>
      </c>
      <c r="D217" s="214"/>
      <c r="E217" s="214"/>
      <c r="F217" s="214"/>
      <c r="G217" s="214"/>
      <c r="H217" s="214"/>
      <c r="I217" s="214"/>
      <c r="J217" s="214"/>
      <c r="K217" s="214"/>
      <c r="L217" s="188" t="e">
        <f t="shared" si="16"/>
        <v>#DIV/0!</v>
      </c>
      <c r="M217" s="182" t="e">
        <f t="shared" si="17"/>
        <v>#DIV/0!</v>
      </c>
      <c r="AR217" s="140" t="e">
        <f t="shared" si="18"/>
        <v>#DIV/0!</v>
      </c>
      <c r="AS217" s="140" t="e">
        <f t="shared" si="19"/>
        <v>#DIV/0!</v>
      </c>
    </row>
    <row r="218" spans="1:45" s="96" customFormat="1" ht="15.75">
      <c r="A218" s="189"/>
      <c r="B218" s="253" t="s">
        <v>542</v>
      </c>
      <c r="C218" s="199" t="s">
        <v>625</v>
      </c>
      <c r="D218" s="129">
        <v>8.426</v>
      </c>
      <c r="E218" s="129">
        <v>9.622</v>
      </c>
      <c r="F218" s="129">
        <f>E218</f>
        <v>9.622</v>
      </c>
      <c r="G218" s="205">
        <f>F218</f>
        <v>9.622</v>
      </c>
      <c r="H218" s="129"/>
      <c r="I218" s="129"/>
      <c r="J218" s="129"/>
      <c r="K218" s="129"/>
      <c r="L218" s="188">
        <f t="shared" si="16"/>
        <v>114.19416093045336</v>
      </c>
      <c r="M218" s="182">
        <f t="shared" si="17"/>
        <v>100</v>
      </c>
      <c r="AR218" s="140">
        <f t="shared" si="18"/>
        <v>100</v>
      </c>
      <c r="AS218" s="140">
        <f t="shared" si="19"/>
        <v>114.19416093045336</v>
      </c>
    </row>
    <row r="219" spans="1:45" s="96" customFormat="1" ht="15.75">
      <c r="A219" s="189"/>
      <c r="B219" s="253" t="s">
        <v>543</v>
      </c>
      <c r="C219" s="199" t="s">
        <v>625</v>
      </c>
      <c r="D219" s="129">
        <v>8.5</v>
      </c>
      <c r="E219" s="129">
        <v>9.7</v>
      </c>
      <c r="F219" s="129">
        <f aca="true" t="shared" si="20" ref="F219:G222">E219</f>
        <v>9.7</v>
      </c>
      <c r="G219" s="205">
        <f t="shared" si="20"/>
        <v>9.7</v>
      </c>
      <c r="H219" s="129"/>
      <c r="I219" s="129"/>
      <c r="J219" s="129"/>
      <c r="K219" s="129"/>
      <c r="L219" s="188">
        <f t="shared" si="16"/>
        <v>114.11764705882352</v>
      </c>
      <c r="M219" s="182">
        <f t="shared" si="17"/>
        <v>100</v>
      </c>
      <c r="AR219" s="140">
        <f t="shared" si="18"/>
        <v>100</v>
      </c>
      <c r="AS219" s="140">
        <f t="shared" si="19"/>
        <v>114.11764705882352</v>
      </c>
    </row>
    <row r="220" spans="1:45" s="96" customFormat="1" ht="12.75" hidden="1">
      <c r="A220" s="189"/>
      <c r="B220" s="253" t="s">
        <v>544</v>
      </c>
      <c r="C220" s="251" t="s">
        <v>84</v>
      </c>
      <c r="D220" s="129"/>
      <c r="E220" s="129"/>
      <c r="F220" s="129">
        <f t="shared" si="20"/>
        <v>0</v>
      </c>
      <c r="G220" s="205">
        <f t="shared" si="20"/>
        <v>0</v>
      </c>
      <c r="H220" s="129"/>
      <c r="I220" s="129"/>
      <c r="J220" s="129"/>
      <c r="K220" s="129"/>
      <c r="L220" s="188" t="e">
        <f t="shared" si="16"/>
        <v>#DIV/0!</v>
      </c>
      <c r="M220" s="182" t="e">
        <f t="shared" si="17"/>
        <v>#DIV/0!</v>
      </c>
      <c r="AR220" s="140" t="e">
        <f t="shared" si="18"/>
        <v>#DIV/0!</v>
      </c>
      <c r="AS220" s="140" t="e">
        <f t="shared" si="19"/>
        <v>#DIV/0!</v>
      </c>
    </row>
    <row r="221" spans="1:45" s="96" customFormat="1" ht="12.75" hidden="1">
      <c r="A221" s="189"/>
      <c r="B221" s="253" t="s">
        <v>545</v>
      </c>
      <c r="C221" s="251" t="s">
        <v>84</v>
      </c>
      <c r="D221" s="129"/>
      <c r="E221" s="129"/>
      <c r="F221" s="129">
        <f t="shared" si="20"/>
        <v>0</v>
      </c>
      <c r="G221" s="205">
        <f t="shared" si="20"/>
        <v>0</v>
      </c>
      <c r="H221" s="129"/>
      <c r="I221" s="129"/>
      <c r="J221" s="129"/>
      <c r="K221" s="129"/>
      <c r="L221" s="188" t="e">
        <f t="shared" si="16"/>
        <v>#DIV/0!</v>
      </c>
      <c r="M221" s="182" t="e">
        <f t="shared" si="17"/>
        <v>#DIV/0!</v>
      </c>
      <c r="AR221" s="140" t="e">
        <f t="shared" si="18"/>
        <v>#DIV/0!</v>
      </c>
      <c r="AS221" s="140" t="e">
        <f t="shared" si="19"/>
        <v>#DIV/0!</v>
      </c>
    </row>
    <row r="222" spans="1:45" s="96" customFormat="1" ht="15.75">
      <c r="A222" s="189"/>
      <c r="B222" s="253" t="s">
        <v>546</v>
      </c>
      <c r="C222" s="251" t="s">
        <v>626</v>
      </c>
      <c r="D222" s="129">
        <v>1493.92</v>
      </c>
      <c r="E222" s="129">
        <v>1638.83</v>
      </c>
      <c r="F222" s="129">
        <f t="shared" si="20"/>
        <v>1638.83</v>
      </c>
      <c r="G222" s="205">
        <f t="shared" si="20"/>
        <v>1638.83</v>
      </c>
      <c r="H222" s="129"/>
      <c r="I222" s="129"/>
      <c r="J222" s="129"/>
      <c r="K222" s="129"/>
      <c r="L222" s="188">
        <f t="shared" si="16"/>
        <v>109.69998393488271</v>
      </c>
      <c r="M222" s="182">
        <f t="shared" si="17"/>
        <v>100</v>
      </c>
      <c r="AR222" s="140">
        <f t="shared" si="18"/>
        <v>100</v>
      </c>
      <c r="AS222" s="140">
        <f t="shared" si="19"/>
        <v>109.69998393488271</v>
      </c>
    </row>
    <row r="223" spans="1:45" s="96" customFormat="1" ht="15.75" hidden="1">
      <c r="A223" s="189"/>
      <c r="B223" s="254" t="s">
        <v>313</v>
      </c>
      <c r="C223" s="199" t="s">
        <v>627</v>
      </c>
      <c r="D223" s="214"/>
      <c r="E223" s="214"/>
      <c r="F223" s="214"/>
      <c r="G223" s="205">
        <f>F223</f>
        <v>0</v>
      </c>
      <c r="H223" s="214"/>
      <c r="I223" s="214"/>
      <c r="J223" s="214"/>
      <c r="K223" s="214"/>
      <c r="L223" s="188" t="e">
        <f t="shared" si="16"/>
        <v>#DIV/0!</v>
      </c>
      <c r="M223" s="182" t="e">
        <f t="shared" si="17"/>
        <v>#DIV/0!</v>
      </c>
      <c r="AR223" s="140" t="e">
        <f t="shared" si="18"/>
        <v>#DIV/0!</v>
      </c>
      <c r="AS223" s="140" t="e">
        <f t="shared" si="19"/>
        <v>#DIV/0!</v>
      </c>
    </row>
    <row r="224" spans="1:45" s="96" customFormat="1" ht="15.75" hidden="1">
      <c r="A224" s="189"/>
      <c r="B224" s="253" t="s">
        <v>314</v>
      </c>
      <c r="C224" s="199" t="s">
        <v>627</v>
      </c>
      <c r="D224" s="214"/>
      <c r="E224" s="214"/>
      <c r="F224" s="214"/>
      <c r="G224" s="205">
        <f>F224</f>
        <v>0</v>
      </c>
      <c r="H224" s="214"/>
      <c r="I224" s="214"/>
      <c r="J224" s="214"/>
      <c r="K224" s="214"/>
      <c r="L224" s="188" t="e">
        <f t="shared" si="16"/>
        <v>#DIV/0!</v>
      </c>
      <c r="M224" s="182" t="e">
        <f t="shared" si="17"/>
        <v>#DIV/0!</v>
      </c>
      <c r="AR224" s="140" t="e">
        <f t="shared" si="18"/>
        <v>#DIV/0!</v>
      </c>
      <c r="AS224" s="140" t="e">
        <f t="shared" si="19"/>
        <v>#DIV/0!</v>
      </c>
    </row>
    <row r="225" spans="1:45" s="96" customFormat="1" ht="15.75" hidden="1">
      <c r="A225" s="189"/>
      <c r="B225" s="253" t="s">
        <v>315</v>
      </c>
      <c r="C225" s="251" t="s">
        <v>628</v>
      </c>
      <c r="D225" s="214"/>
      <c r="E225" s="214"/>
      <c r="F225" s="214"/>
      <c r="G225" s="205">
        <f>F225</f>
        <v>0</v>
      </c>
      <c r="H225" s="214"/>
      <c r="I225" s="214"/>
      <c r="J225" s="214"/>
      <c r="K225" s="214"/>
      <c r="L225" s="188" t="e">
        <f t="shared" si="16"/>
        <v>#DIV/0!</v>
      </c>
      <c r="M225" s="182" t="e">
        <f t="shared" si="17"/>
        <v>#DIV/0!</v>
      </c>
      <c r="AR225" s="140" t="e">
        <f t="shared" si="18"/>
        <v>#DIV/0!</v>
      </c>
      <c r="AS225" s="140" t="e">
        <f t="shared" si="19"/>
        <v>#DIV/0!</v>
      </c>
    </row>
    <row r="226" spans="1:45" s="96" customFormat="1" ht="12.75">
      <c r="A226" s="98" t="s">
        <v>81</v>
      </c>
      <c r="B226" s="111" t="s">
        <v>154</v>
      </c>
      <c r="C226" s="197"/>
      <c r="D226" s="198"/>
      <c r="E226" s="198"/>
      <c r="F226" s="198"/>
      <c r="G226" s="198"/>
      <c r="H226" s="198"/>
      <c r="I226" s="198"/>
      <c r="J226" s="198"/>
      <c r="K226" s="198"/>
      <c r="L226" s="188"/>
      <c r="M226" s="182"/>
      <c r="AR226" s="140"/>
      <c r="AS226" s="140"/>
    </row>
    <row r="227" spans="1:45" s="96" customFormat="1" ht="12.75">
      <c r="A227" s="98">
        <v>1</v>
      </c>
      <c r="B227" s="111" t="s">
        <v>316</v>
      </c>
      <c r="C227" s="197"/>
      <c r="D227" s="214"/>
      <c r="E227" s="214"/>
      <c r="F227" s="214"/>
      <c r="G227" s="214"/>
      <c r="H227" s="214"/>
      <c r="I227" s="214"/>
      <c r="J227" s="214"/>
      <c r="K227" s="214"/>
      <c r="L227" s="188"/>
      <c r="M227" s="182"/>
      <c r="AR227" s="140"/>
      <c r="AS227" s="140"/>
    </row>
    <row r="228" spans="1:48" s="642" customFormat="1" ht="12.75">
      <c r="A228" s="636"/>
      <c r="B228" s="695" t="s">
        <v>317</v>
      </c>
      <c r="C228" s="636" t="s">
        <v>12</v>
      </c>
      <c r="D228" s="699">
        <v>966.893</v>
      </c>
      <c r="E228" s="700">
        <v>993.069</v>
      </c>
      <c r="F228" s="700">
        <v>993.069</v>
      </c>
      <c r="G228" s="699">
        <v>1090.389</v>
      </c>
      <c r="H228" s="699"/>
      <c r="I228" s="699"/>
      <c r="J228" s="699"/>
      <c r="K228" s="699"/>
      <c r="L228" s="639">
        <f t="shared" si="16"/>
        <v>102.70722820415494</v>
      </c>
      <c r="M228" s="640">
        <f t="shared" si="17"/>
        <v>100</v>
      </c>
      <c r="AR228" s="701">
        <f t="shared" si="18"/>
        <v>109.7999232681717</v>
      </c>
      <c r="AS228" s="647">
        <f>F228/D228*100</f>
        <v>102.70722820415494</v>
      </c>
      <c r="AU228" s="702">
        <f>F228/D228*100</f>
        <v>102.70722820415494</v>
      </c>
      <c r="AV228" s="703">
        <f>G228/F228*100</f>
        <v>109.7999232681717</v>
      </c>
    </row>
    <row r="229" spans="1:49" s="96" customFormat="1" ht="12.75">
      <c r="A229" s="199"/>
      <c r="B229" s="179" t="s">
        <v>318</v>
      </c>
      <c r="C229" s="199" t="s">
        <v>12</v>
      </c>
      <c r="D229" s="129">
        <f>D228*158/100</f>
        <v>1527.6909400000002</v>
      </c>
      <c r="E229" s="255">
        <v>1569.049</v>
      </c>
      <c r="F229" s="255">
        <v>1569.049</v>
      </c>
      <c r="G229" s="129">
        <v>1724.995</v>
      </c>
      <c r="H229" s="129"/>
      <c r="I229" s="129"/>
      <c r="J229" s="129"/>
      <c r="K229" s="129"/>
      <c r="L229" s="188">
        <f t="shared" si="16"/>
        <v>102.70722689498963</v>
      </c>
      <c r="M229" s="182">
        <f t="shared" si="17"/>
        <v>100</v>
      </c>
      <c r="AR229" s="168">
        <f t="shared" si="18"/>
        <v>109.93888654847616</v>
      </c>
      <c r="AS229" s="140">
        <f>F229/D229*100</f>
        <v>102.70722689498963</v>
      </c>
      <c r="AU229" s="169">
        <f>F229/D229*100</f>
        <v>102.70722689498963</v>
      </c>
      <c r="AV229" s="170">
        <f>G229/F229*100</f>
        <v>109.93888654847616</v>
      </c>
      <c r="AW229" s="170"/>
    </row>
    <row r="230" spans="1:45" s="96" customFormat="1" ht="25.5">
      <c r="A230" s="98">
        <v>2</v>
      </c>
      <c r="B230" s="103" t="s">
        <v>319</v>
      </c>
      <c r="C230" s="104" t="s">
        <v>12</v>
      </c>
      <c r="D230" s="105">
        <f>D231+D232</f>
        <v>630.71</v>
      </c>
      <c r="E230" s="105">
        <f>E231+E232</f>
        <v>601.3</v>
      </c>
      <c r="F230" s="105">
        <f>F231+F232</f>
        <v>601.3</v>
      </c>
      <c r="G230" s="105">
        <f>G231+G232</f>
        <v>655.42</v>
      </c>
      <c r="H230" s="105"/>
      <c r="I230" s="105"/>
      <c r="J230" s="105"/>
      <c r="K230" s="105"/>
      <c r="L230" s="175">
        <f t="shared" si="16"/>
        <v>95.33700115742575</v>
      </c>
      <c r="M230" s="176">
        <f t="shared" si="17"/>
        <v>100</v>
      </c>
      <c r="AR230" s="140">
        <f t="shared" si="18"/>
        <v>109.00049891900882</v>
      </c>
      <c r="AS230" s="140">
        <f>F230/D230*100</f>
        <v>95.33700115742575</v>
      </c>
    </row>
    <row r="231" spans="1:45" s="96" customFormat="1" ht="12.75">
      <c r="A231" s="98"/>
      <c r="B231" s="191" t="s">
        <v>320</v>
      </c>
      <c r="C231" s="180" t="str">
        <f>C229</f>
        <v>Tỷ đồng</v>
      </c>
      <c r="D231" s="129">
        <v>630.71</v>
      </c>
      <c r="E231" s="129">
        <v>601.3</v>
      </c>
      <c r="F231" s="129">
        <v>601.3</v>
      </c>
      <c r="G231" s="129">
        <v>655.42</v>
      </c>
      <c r="H231" s="129"/>
      <c r="I231" s="129"/>
      <c r="J231" s="129"/>
      <c r="K231" s="129"/>
      <c r="L231" s="188">
        <f t="shared" si="16"/>
        <v>95.33700115742575</v>
      </c>
      <c r="M231" s="182">
        <f t="shared" si="17"/>
        <v>100</v>
      </c>
      <c r="AR231" s="140">
        <f t="shared" si="18"/>
        <v>109.00049891900882</v>
      </c>
      <c r="AS231" s="140">
        <f>F231/D231*100</f>
        <v>95.33700115742575</v>
      </c>
    </row>
    <row r="232" spans="1:13" s="96" customFormat="1" ht="12.75">
      <c r="A232" s="98"/>
      <c r="B232" s="191" t="s">
        <v>321</v>
      </c>
      <c r="C232" s="180" t="str">
        <f>C229</f>
        <v>Tỷ đồng</v>
      </c>
      <c r="D232" s="129"/>
      <c r="E232" s="129"/>
      <c r="F232" s="129"/>
      <c r="G232" s="129"/>
      <c r="H232" s="129"/>
      <c r="I232" s="129"/>
      <c r="J232" s="129"/>
      <c r="K232" s="129"/>
      <c r="L232" s="188"/>
      <c r="M232" s="182"/>
    </row>
    <row r="233" spans="1:13" s="96" customFormat="1" ht="12.75">
      <c r="A233" s="98" t="s">
        <v>123</v>
      </c>
      <c r="B233" s="216" t="s">
        <v>322</v>
      </c>
      <c r="C233" s="199"/>
      <c r="D233" s="214"/>
      <c r="E233" s="214"/>
      <c r="F233" s="214"/>
      <c r="G233" s="214"/>
      <c r="H233" s="214"/>
      <c r="I233" s="214"/>
      <c r="J233" s="214"/>
      <c r="K233" s="214"/>
      <c r="L233" s="188"/>
      <c r="M233" s="182"/>
    </row>
    <row r="234" spans="1:13" s="96" customFormat="1" ht="12.75">
      <c r="A234" s="98">
        <v>1</v>
      </c>
      <c r="B234" s="216" t="s">
        <v>323</v>
      </c>
      <c r="C234" s="104" t="s">
        <v>122</v>
      </c>
      <c r="D234" s="198"/>
      <c r="E234" s="198"/>
      <c r="F234" s="198"/>
      <c r="G234" s="198"/>
      <c r="H234" s="198"/>
      <c r="I234" s="198"/>
      <c r="J234" s="198"/>
      <c r="K234" s="198"/>
      <c r="L234" s="188"/>
      <c r="M234" s="182"/>
    </row>
    <row r="235" spans="1:13" s="96" customFormat="1" ht="12.75" hidden="1">
      <c r="A235" s="98"/>
      <c r="B235" s="191" t="s">
        <v>320</v>
      </c>
      <c r="C235" s="180" t="s">
        <v>122</v>
      </c>
      <c r="D235" s="214"/>
      <c r="E235" s="214"/>
      <c r="F235" s="214"/>
      <c r="G235" s="214"/>
      <c r="H235" s="214"/>
      <c r="I235" s="214"/>
      <c r="J235" s="214"/>
      <c r="K235" s="214"/>
      <c r="L235" s="188"/>
      <c r="M235" s="182"/>
    </row>
    <row r="236" spans="1:13" s="96" customFormat="1" ht="12.75" hidden="1">
      <c r="A236" s="98"/>
      <c r="B236" s="191" t="s">
        <v>321</v>
      </c>
      <c r="C236" s="180" t="s">
        <v>122</v>
      </c>
      <c r="D236" s="214"/>
      <c r="E236" s="214"/>
      <c r="F236" s="214"/>
      <c r="G236" s="214"/>
      <c r="H236" s="214"/>
      <c r="I236" s="214"/>
      <c r="J236" s="214"/>
      <c r="K236" s="214"/>
      <c r="L236" s="188"/>
      <c r="M236" s="182"/>
    </row>
    <row r="237" spans="1:13" s="96" customFormat="1" ht="12.75">
      <c r="A237" s="98"/>
      <c r="B237" s="111" t="s">
        <v>105</v>
      </c>
      <c r="C237" s="180"/>
      <c r="D237" s="214"/>
      <c r="E237" s="214"/>
      <c r="F237" s="214"/>
      <c r="G237" s="214"/>
      <c r="H237" s="214"/>
      <c r="I237" s="214"/>
      <c r="J237" s="214"/>
      <c r="K237" s="214"/>
      <c r="L237" s="188"/>
      <c r="M237" s="182"/>
    </row>
    <row r="238" spans="1:13" s="96" customFormat="1" ht="15.75" hidden="1">
      <c r="A238" s="256"/>
      <c r="B238" s="184" t="s">
        <v>324</v>
      </c>
      <c r="C238" s="180" t="s">
        <v>629</v>
      </c>
      <c r="D238" s="214"/>
      <c r="E238" s="214"/>
      <c r="F238" s="214"/>
      <c r="G238" s="214"/>
      <c r="H238" s="214"/>
      <c r="I238" s="214"/>
      <c r="J238" s="214"/>
      <c r="K238" s="214"/>
      <c r="L238" s="188"/>
      <c r="M238" s="182"/>
    </row>
    <row r="239" spans="1:13" s="171" customFormat="1" ht="15.75" hidden="1">
      <c r="A239" s="256"/>
      <c r="B239" s="184" t="s">
        <v>325</v>
      </c>
      <c r="C239" s="180" t="s">
        <v>629</v>
      </c>
      <c r="D239" s="214"/>
      <c r="E239" s="214"/>
      <c r="F239" s="214"/>
      <c r="G239" s="214"/>
      <c r="H239" s="214"/>
      <c r="I239" s="214"/>
      <c r="J239" s="214"/>
      <c r="K239" s="214"/>
      <c r="L239" s="188"/>
      <c r="M239" s="182"/>
    </row>
    <row r="240" spans="1:13" s="171" customFormat="1" ht="15.75" hidden="1">
      <c r="A240" s="256"/>
      <c r="B240" s="184" t="s">
        <v>326</v>
      </c>
      <c r="C240" s="180" t="s">
        <v>629</v>
      </c>
      <c r="D240" s="214"/>
      <c r="E240" s="214"/>
      <c r="F240" s="214"/>
      <c r="G240" s="214"/>
      <c r="H240" s="214"/>
      <c r="I240" s="214"/>
      <c r="J240" s="214"/>
      <c r="K240" s="214"/>
      <c r="L240" s="188"/>
      <c r="M240" s="182"/>
    </row>
    <row r="241" spans="1:13" s="172" customFormat="1" ht="15.75" hidden="1">
      <c r="A241" s="256"/>
      <c r="B241" s="184" t="s">
        <v>109</v>
      </c>
      <c r="C241" s="180" t="s">
        <v>629</v>
      </c>
      <c r="D241" s="214"/>
      <c r="E241" s="214"/>
      <c r="F241" s="214"/>
      <c r="G241" s="214"/>
      <c r="H241" s="214"/>
      <c r="I241" s="214"/>
      <c r="J241" s="214"/>
      <c r="K241" s="214"/>
      <c r="L241" s="188"/>
      <c r="M241" s="182"/>
    </row>
    <row r="242" spans="1:13" s="172" customFormat="1" ht="25.5" hidden="1">
      <c r="A242" s="256"/>
      <c r="B242" s="184" t="s">
        <v>327</v>
      </c>
      <c r="C242" s="180" t="s">
        <v>629</v>
      </c>
      <c r="D242" s="214"/>
      <c r="E242" s="214"/>
      <c r="F242" s="214"/>
      <c r="G242" s="214"/>
      <c r="H242" s="214"/>
      <c r="I242" s="214"/>
      <c r="J242" s="214"/>
      <c r="K242" s="214"/>
      <c r="L242" s="188"/>
      <c r="M242" s="182"/>
    </row>
    <row r="243" spans="1:13" s="173" customFormat="1" ht="15.75" hidden="1">
      <c r="A243" s="256"/>
      <c r="B243" s="184" t="s">
        <v>328</v>
      </c>
      <c r="C243" s="180" t="s">
        <v>629</v>
      </c>
      <c r="D243" s="214"/>
      <c r="E243" s="214"/>
      <c r="F243" s="214"/>
      <c r="G243" s="214"/>
      <c r="H243" s="214"/>
      <c r="I243" s="214"/>
      <c r="J243" s="214"/>
      <c r="K243" s="214"/>
      <c r="L243" s="188"/>
      <c r="M243" s="182"/>
    </row>
    <row r="244" spans="1:13" s="173" customFormat="1" ht="25.5" hidden="1">
      <c r="A244" s="256"/>
      <c r="B244" s="184" t="s">
        <v>329</v>
      </c>
      <c r="C244" s="180" t="s">
        <v>629</v>
      </c>
      <c r="D244" s="214"/>
      <c r="E244" s="214"/>
      <c r="F244" s="214"/>
      <c r="G244" s="214"/>
      <c r="H244" s="214"/>
      <c r="I244" s="214"/>
      <c r="J244" s="214"/>
      <c r="K244" s="214"/>
      <c r="L244" s="188"/>
      <c r="M244" s="182"/>
    </row>
    <row r="245" spans="1:13" s="173" customFormat="1" ht="15.75" hidden="1">
      <c r="A245" s="256"/>
      <c r="B245" s="184" t="s">
        <v>330</v>
      </c>
      <c r="C245" s="180" t="s">
        <v>629</v>
      </c>
      <c r="D245" s="214"/>
      <c r="E245" s="214"/>
      <c r="F245" s="214"/>
      <c r="G245" s="214"/>
      <c r="H245" s="214"/>
      <c r="I245" s="214"/>
      <c r="J245" s="214"/>
      <c r="K245" s="214"/>
      <c r="L245" s="188"/>
      <c r="M245" s="182"/>
    </row>
    <row r="246" spans="1:13" s="101" customFormat="1" ht="15.75" hidden="1">
      <c r="A246" s="256"/>
      <c r="B246" s="184" t="s">
        <v>331</v>
      </c>
      <c r="C246" s="180" t="s">
        <v>629</v>
      </c>
      <c r="D246" s="214"/>
      <c r="E246" s="214"/>
      <c r="F246" s="214"/>
      <c r="G246" s="214"/>
      <c r="H246" s="214"/>
      <c r="I246" s="214"/>
      <c r="J246" s="214"/>
      <c r="K246" s="214"/>
      <c r="L246" s="188"/>
      <c r="M246" s="182"/>
    </row>
    <row r="247" spans="1:13" s="101" customFormat="1" ht="15.75" hidden="1">
      <c r="A247" s="256"/>
      <c r="B247" s="184" t="s">
        <v>110</v>
      </c>
      <c r="C247" s="180" t="s">
        <v>629</v>
      </c>
      <c r="D247" s="214"/>
      <c r="E247" s="214"/>
      <c r="F247" s="214"/>
      <c r="G247" s="214"/>
      <c r="H247" s="214"/>
      <c r="I247" s="214"/>
      <c r="J247" s="214"/>
      <c r="K247" s="214"/>
      <c r="L247" s="188"/>
      <c r="M247" s="182"/>
    </row>
    <row r="248" spans="1:13" s="101" customFormat="1" ht="15.75" hidden="1">
      <c r="A248" s="256"/>
      <c r="B248" s="184" t="s">
        <v>111</v>
      </c>
      <c r="C248" s="180" t="s">
        <v>629</v>
      </c>
      <c r="D248" s="214"/>
      <c r="E248" s="214"/>
      <c r="F248" s="214"/>
      <c r="G248" s="214"/>
      <c r="H248" s="214"/>
      <c r="I248" s="214"/>
      <c r="J248" s="214"/>
      <c r="K248" s="214"/>
      <c r="L248" s="188"/>
      <c r="M248" s="182"/>
    </row>
    <row r="249" spans="1:13" s="101" customFormat="1" ht="12.75">
      <c r="A249" s="256">
        <v>2</v>
      </c>
      <c r="B249" s="257" t="s">
        <v>332</v>
      </c>
      <c r="C249" s="104" t="s">
        <v>122</v>
      </c>
      <c r="D249" s="198"/>
      <c r="E249" s="198"/>
      <c r="F249" s="198"/>
      <c r="G249" s="198"/>
      <c r="H249" s="198"/>
      <c r="I249" s="198"/>
      <c r="J249" s="198"/>
      <c r="K249" s="198"/>
      <c r="L249" s="188"/>
      <c r="M249" s="182"/>
    </row>
    <row r="250" spans="1:13" s="173" customFormat="1" ht="12.75" hidden="1">
      <c r="A250" s="256"/>
      <c r="B250" s="191" t="s">
        <v>320</v>
      </c>
      <c r="C250" s="180" t="s">
        <v>122</v>
      </c>
      <c r="D250" s="214"/>
      <c r="E250" s="214"/>
      <c r="F250" s="214"/>
      <c r="G250" s="214"/>
      <c r="H250" s="214"/>
      <c r="I250" s="214"/>
      <c r="J250" s="214"/>
      <c r="K250" s="214"/>
      <c r="L250" s="188"/>
      <c r="M250" s="182"/>
    </row>
    <row r="251" spans="1:13" s="96" customFormat="1" ht="12.75" hidden="1">
      <c r="A251" s="256"/>
      <c r="B251" s="191" t="s">
        <v>321</v>
      </c>
      <c r="C251" s="180" t="s">
        <v>122</v>
      </c>
      <c r="D251" s="214"/>
      <c r="E251" s="214"/>
      <c r="F251" s="214"/>
      <c r="G251" s="214"/>
      <c r="H251" s="214"/>
      <c r="I251" s="214"/>
      <c r="J251" s="214"/>
      <c r="K251" s="214"/>
      <c r="L251" s="188"/>
      <c r="M251" s="182"/>
    </row>
    <row r="252" spans="1:13" s="177" customFormat="1" ht="12.75">
      <c r="A252" s="98"/>
      <c r="B252" s="111" t="s">
        <v>37</v>
      </c>
      <c r="C252" s="180"/>
      <c r="D252" s="214"/>
      <c r="E252" s="214"/>
      <c r="F252" s="214"/>
      <c r="G252" s="214"/>
      <c r="H252" s="214"/>
      <c r="I252" s="214"/>
      <c r="J252" s="214"/>
      <c r="K252" s="214"/>
      <c r="L252" s="188"/>
      <c r="M252" s="182"/>
    </row>
    <row r="253" spans="1:13" s="183" customFormat="1" ht="21.75" customHeight="1" hidden="1">
      <c r="A253" s="178"/>
      <c r="B253" s="179" t="s">
        <v>112</v>
      </c>
      <c r="C253" s="180" t="s">
        <v>629</v>
      </c>
      <c r="D253" s="181"/>
      <c r="E253" s="181"/>
      <c r="F253" s="181"/>
      <c r="G253" s="181"/>
      <c r="H253" s="181"/>
      <c r="I253" s="181"/>
      <c r="J253" s="181"/>
      <c r="K253" s="181"/>
      <c r="L253" s="128"/>
      <c r="M253" s="182"/>
    </row>
    <row r="254" spans="1:13" s="183" customFormat="1" ht="21.75" customHeight="1" hidden="1">
      <c r="A254" s="178"/>
      <c r="B254" s="179" t="s">
        <v>333</v>
      </c>
      <c r="C254" s="180" t="s">
        <v>629</v>
      </c>
      <c r="D254" s="181"/>
      <c r="E254" s="181"/>
      <c r="F254" s="181"/>
      <c r="G254" s="181"/>
      <c r="H254" s="181"/>
      <c r="I254" s="181"/>
      <c r="J254" s="181"/>
      <c r="K254" s="181"/>
      <c r="L254" s="128"/>
      <c r="M254" s="182"/>
    </row>
    <row r="255" spans="1:13" s="183" customFormat="1" ht="21.75" customHeight="1" hidden="1">
      <c r="A255" s="178"/>
      <c r="B255" s="179" t="s">
        <v>113</v>
      </c>
      <c r="C255" s="180" t="s">
        <v>629</v>
      </c>
      <c r="D255" s="181"/>
      <c r="E255" s="181"/>
      <c r="F255" s="181"/>
      <c r="G255" s="181"/>
      <c r="H255" s="181"/>
      <c r="I255" s="181"/>
      <c r="J255" s="181"/>
      <c r="K255" s="181"/>
      <c r="L255" s="128"/>
      <c r="M255" s="182"/>
    </row>
    <row r="256" spans="1:13" s="183" customFormat="1" ht="21.75" customHeight="1" hidden="1">
      <c r="A256" s="178"/>
      <c r="B256" s="179" t="s">
        <v>114</v>
      </c>
      <c r="C256" s="180" t="s">
        <v>629</v>
      </c>
      <c r="D256" s="181"/>
      <c r="E256" s="181"/>
      <c r="F256" s="181"/>
      <c r="G256" s="181"/>
      <c r="H256" s="181"/>
      <c r="I256" s="181"/>
      <c r="J256" s="181"/>
      <c r="K256" s="181"/>
      <c r="L256" s="128"/>
      <c r="M256" s="182"/>
    </row>
    <row r="257" spans="1:13" s="183" customFormat="1" ht="21.75" customHeight="1" hidden="1">
      <c r="A257" s="178"/>
      <c r="B257" s="179" t="s">
        <v>115</v>
      </c>
      <c r="C257" s="180" t="s">
        <v>629</v>
      </c>
      <c r="D257" s="181"/>
      <c r="E257" s="181"/>
      <c r="F257" s="181"/>
      <c r="G257" s="181"/>
      <c r="H257" s="181"/>
      <c r="I257" s="181"/>
      <c r="J257" s="181"/>
      <c r="K257" s="181"/>
      <c r="L257" s="128"/>
      <c r="M257" s="182"/>
    </row>
    <row r="258" spans="1:13" s="183" customFormat="1" ht="21.75" customHeight="1" hidden="1">
      <c r="A258" s="178"/>
      <c r="B258" s="184" t="s">
        <v>327</v>
      </c>
      <c r="C258" s="180" t="s">
        <v>629</v>
      </c>
      <c r="D258" s="181"/>
      <c r="E258" s="181"/>
      <c r="F258" s="181"/>
      <c r="G258" s="181"/>
      <c r="H258" s="181"/>
      <c r="I258" s="181"/>
      <c r="J258" s="181"/>
      <c r="K258" s="181"/>
      <c r="L258" s="128"/>
      <c r="M258" s="182"/>
    </row>
    <row r="259" spans="1:13" s="183" customFormat="1" ht="21.75" customHeight="1" hidden="1">
      <c r="A259" s="178"/>
      <c r="B259" s="184" t="s">
        <v>328</v>
      </c>
      <c r="C259" s="180" t="s">
        <v>629</v>
      </c>
      <c r="D259" s="181"/>
      <c r="E259" s="181"/>
      <c r="F259" s="181"/>
      <c r="G259" s="181"/>
      <c r="H259" s="181"/>
      <c r="I259" s="181"/>
      <c r="J259" s="181"/>
      <c r="K259" s="181"/>
      <c r="L259" s="128"/>
      <c r="M259" s="182"/>
    </row>
    <row r="260" spans="1:13" s="183" customFormat="1" ht="21.75" customHeight="1" hidden="1">
      <c r="A260" s="178"/>
      <c r="B260" s="179" t="s">
        <v>118</v>
      </c>
      <c r="C260" s="180" t="s">
        <v>629</v>
      </c>
      <c r="D260" s="181"/>
      <c r="E260" s="181"/>
      <c r="F260" s="181"/>
      <c r="G260" s="181"/>
      <c r="H260" s="181"/>
      <c r="I260" s="181"/>
      <c r="J260" s="181"/>
      <c r="K260" s="181"/>
      <c r="L260" s="128"/>
      <c r="M260" s="182"/>
    </row>
    <row r="261" spans="1:13" s="183" customFormat="1" ht="21.75" customHeight="1" hidden="1">
      <c r="A261" s="178"/>
      <c r="B261" s="179" t="s">
        <v>334</v>
      </c>
      <c r="C261" s="180" t="s">
        <v>629</v>
      </c>
      <c r="D261" s="181"/>
      <c r="E261" s="181"/>
      <c r="F261" s="181"/>
      <c r="G261" s="181"/>
      <c r="H261" s="181"/>
      <c r="I261" s="181"/>
      <c r="J261" s="181"/>
      <c r="K261" s="181"/>
      <c r="L261" s="128"/>
      <c r="M261" s="182"/>
    </row>
    <row r="262" spans="1:13" s="183" customFormat="1" ht="21.75" customHeight="1" hidden="1">
      <c r="A262" s="178"/>
      <c r="B262" s="179" t="s">
        <v>116</v>
      </c>
      <c r="C262" s="180" t="s">
        <v>629</v>
      </c>
      <c r="D262" s="181"/>
      <c r="E262" s="181"/>
      <c r="F262" s="181"/>
      <c r="G262" s="181"/>
      <c r="H262" s="181"/>
      <c r="I262" s="181"/>
      <c r="J262" s="181"/>
      <c r="K262" s="181"/>
      <c r="L262" s="128"/>
      <c r="M262" s="182"/>
    </row>
    <row r="263" spans="1:13" s="183" customFormat="1" ht="21.75" customHeight="1" hidden="1">
      <c r="A263" s="178"/>
      <c r="B263" s="179" t="s">
        <v>117</v>
      </c>
      <c r="C263" s="180" t="s">
        <v>629</v>
      </c>
      <c r="D263" s="181"/>
      <c r="E263" s="181"/>
      <c r="F263" s="181"/>
      <c r="G263" s="181"/>
      <c r="H263" s="181"/>
      <c r="I263" s="181"/>
      <c r="J263" s="181"/>
      <c r="K263" s="181"/>
      <c r="L263" s="128"/>
      <c r="M263" s="182"/>
    </row>
    <row r="264" spans="1:13" s="183" customFormat="1" ht="21.75" customHeight="1" hidden="1">
      <c r="A264" s="178"/>
      <c r="B264" s="179" t="s">
        <v>119</v>
      </c>
      <c r="C264" s="180" t="s">
        <v>629</v>
      </c>
      <c r="D264" s="181"/>
      <c r="E264" s="181"/>
      <c r="F264" s="181"/>
      <c r="G264" s="181"/>
      <c r="H264" s="181"/>
      <c r="I264" s="181"/>
      <c r="J264" s="181"/>
      <c r="K264" s="181"/>
      <c r="L264" s="128"/>
      <c r="M264" s="182"/>
    </row>
    <row r="265" spans="4:12" ht="12.75" hidden="1">
      <c r="D265" s="185"/>
      <c r="E265" s="101"/>
      <c r="F265" s="101"/>
      <c r="G265" s="101"/>
      <c r="H265" s="101"/>
      <c r="I265" s="101"/>
      <c r="J265" s="101"/>
      <c r="K265" s="101"/>
      <c r="L265" s="101"/>
    </row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spans="4:6" ht="12.75" hidden="1">
      <c r="D1053" s="186">
        <f>D229/D228*100</f>
        <v>158</v>
      </c>
      <c r="F1053" s="58">
        <f>F229/F228*100</f>
        <v>157.99999798604125</v>
      </c>
    </row>
    <row r="1054" ht="12.75" hidden="1"/>
    <row r="1055" ht="12.75" hidden="1">
      <c r="D1055" s="187">
        <f>D228*140/100</f>
        <v>1353.6502000000003</v>
      </c>
    </row>
  </sheetData>
  <sheetProtection/>
  <mergeCells count="18">
    <mergeCell ref="AX6:AX7"/>
    <mergeCell ref="AY6:AZ6"/>
    <mergeCell ref="BA6:BA7"/>
    <mergeCell ref="F1:M1"/>
    <mergeCell ref="H6:H7"/>
    <mergeCell ref="I6:I7"/>
    <mergeCell ref="J6:J7"/>
    <mergeCell ref="K6:K7"/>
    <mergeCell ref="A1:B2"/>
    <mergeCell ref="B3:M3"/>
    <mergeCell ref="E6:F6"/>
    <mergeCell ref="B6:B7"/>
    <mergeCell ref="C6:C7"/>
    <mergeCell ref="L6:M6"/>
    <mergeCell ref="A6:A7"/>
    <mergeCell ref="D6:D7"/>
    <mergeCell ref="G6:G7"/>
    <mergeCell ref="A4:M4"/>
  </mergeCells>
  <printOptions horizontalCentered="1"/>
  <pageMargins left="0.1968503937007874" right="0" top="0.2362204724409449" bottom="0.1968503937007874" header="0" footer="0"/>
  <pageSetup horizontalDpi="600" verticalDpi="600" orientation="portrait" paperSize="9" scale="9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16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140625" style="101" bestFit="1" customWidth="1"/>
    <col min="2" max="2" width="40.140625" style="101" customWidth="1"/>
    <col min="3" max="3" width="11.28125" style="185" customWidth="1"/>
    <col min="4" max="4" width="9.00390625" style="185" bestFit="1" customWidth="1"/>
    <col min="5" max="5" width="8.140625" style="258" bestFit="1" customWidth="1"/>
    <col min="6" max="6" width="7.57421875" style="185" customWidth="1"/>
    <col min="7" max="7" width="9.421875" style="185" bestFit="1" customWidth="1"/>
    <col min="8" max="11" width="9.8515625" style="185" hidden="1" customWidth="1"/>
    <col min="12" max="12" width="9.00390625" style="101" bestFit="1" customWidth="1"/>
    <col min="13" max="13" width="10.140625" style="101" bestFit="1" customWidth="1"/>
    <col min="14" max="71" width="0" style="101" hidden="1" customWidth="1"/>
    <col min="72" max="16384" width="9.140625" style="101" customWidth="1"/>
  </cols>
  <sheetData>
    <row r="1" spans="1:13" ht="12.75">
      <c r="A1" s="617" t="s">
        <v>410</v>
      </c>
      <c r="B1" s="618"/>
      <c r="F1" s="546" t="s">
        <v>558</v>
      </c>
      <c r="G1" s="546"/>
      <c r="H1" s="546"/>
      <c r="I1" s="546"/>
      <c r="J1" s="546"/>
      <c r="K1" s="546"/>
      <c r="L1" s="546"/>
      <c r="M1" s="546"/>
    </row>
    <row r="2" spans="1:2" ht="12.75">
      <c r="A2" s="618"/>
      <c r="B2" s="618"/>
    </row>
    <row r="3" spans="1:13" ht="12.75">
      <c r="A3" s="615" t="s">
        <v>23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</row>
    <row r="4" spans="1:13" ht="20.25" customHeight="1">
      <c r="A4" s="616" t="s">
        <v>595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</row>
    <row r="5" ht="7.5" customHeight="1"/>
    <row r="6" spans="1:13" ht="25.5" customHeight="1">
      <c r="A6" s="543" t="s">
        <v>409</v>
      </c>
      <c r="B6" s="544" t="s">
        <v>53</v>
      </c>
      <c r="C6" s="544" t="s">
        <v>56</v>
      </c>
      <c r="D6" s="623" t="s">
        <v>592</v>
      </c>
      <c r="E6" s="623" t="s">
        <v>593</v>
      </c>
      <c r="F6" s="623"/>
      <c r="G6" s="621" t="s">
        <v>569</v>
      </c>
      <c r="H6" s="621" t="s">
        <v>570</v>
      </c>
      <c r="I6" s="621" t="s">
        <v>571</v>
      </c>
      <c r="J6" s="621" t="s">
        <v>573</v>
      </c>
      <c r="K6" s="621" t="s">
        <v>572</v>
      </c>
      <c r="L6" s="544" t="s">
        <v>52</v>
      </c>
      <c r="M6" s="543"/>
    </row>
    <row r="7" spans="1:13" ht="48.75" customHeight="1">
      <c r="A7" s="545"/>
      <c r="B7" s="543"/>
      <c r="C7" s="545"/>
      <c r="D7" s="623"/>
      <c r="E7" s="487" t="s">
        <v>55</v>
      </c>
      <c r="F7" s="487" t="s">
        <v>562</v>
      </c>
      <c r="G7" s="622"/>
      <c r="H7" s="622"/>
      <c r="I7" s="622"/>
      <c r="J7" s="622"/>
      <c r="K7" s="622"/>
      <c r="L7" s="131" t="s">
        <v>596</v>
      </c>
      <c r="M7" s="131" t="s">
        <v>576</v>
      </c>
    </row>
    <row r="8" spans="1:13" ht="12.75">
      <c r="A8" s="260" t="s">
        <v>61</v>
      </c>
      <c r="B8" s="261" t="s">
        <v>24</v>
      </c>
      <c r="C8" s="262"/>
      <c r="D8" s="262"/>
      <c r="E8" s="488"/>
      <c r="F8" s="263"/>
      <c r="G8" s="263"/>
      <c r="H8" s="263"/>
      <c r="I8" s="263"/>
      <c r="J8" s="263"/>
      <c r="K8" s="263"/>
      <c r="L8" s="264"/>
      <c r="M8" s="265"/>
    </row>
    <row r="9" spans="1:13" s="106" customFormat="1" ht="12.75">
      <c r="A9" s="266"/>
      <c r="B9" s="174" t="s">
        <v>100</v>
      </c>
      <c r="C9" s="149" t="s">
        <v>563</v>
      </c>
      <c r="D9" s="489">
        <v>76379</v>
      </c>
      <c r="E9" s="267">
        <v>77433</v>
      </c>
      <c r="F9" s="489">
        <v>77126</v>
      </c>
      <c r="G9" s="267">
        <v>77862</v>
      </c>
      <c r="H9" s="267"/>
      <c r="I9" s="267"/>
      <c r="J9" s="267"/>
      <c r="K9" s="267"/>
      <c r="L9" s="343">
        <f aca="true" t="shared" si="0" ref="L9:L15">F9/D9*100</f>
        <v>100.97801751790414</v>
      </c>
      <c r="M9" s="344">
        <f aca="true" t="shared" si="1" ref="M9:M15">F9/E9*100</f>
        <v>99.60352821148606</v>
      </c>
    </row>
    <row r="10" spans="1:13" s="125" customFormat="1" ht="12.75">
      <c r="A10" s="270"/>
      <c r="B10" s="271" t="s">
        <v>191</v>
      </c>
      <c r="C10" s="152" t="s">
        <v>563</v>
      </c>
      <c r="D10" s="272">
        <v>60062</v>
      </c>
      <c r="E10" s="272">
        <v>60062</v>
      </c>
      <c r="F10" s="272">
        <v>59759</v>
      </c>
      <c r="G10" s="272">
        <v>68066</v>
      </c>
      <c r="H10" s="272"/>
      <c r="I10" s="272"/>
      <c r="J10" s="272"/>
      <c r="K10" s="272"/>
      <c r="L10" s="268">
        <f t="shared" si="0"/>
        <v>99.49552129466218</v>
      </c>
      <c r="M10" s="269">
        <f t="shared" si="1"/>
        <v>99.49552129466218</v>
      </c>
    </row>
    <row r="11" spans="1:13" ht="12.75">
      <c r="A11" s="150"/>
      <c r="B11" s="151" t="s">
        <v>192</v>
      </c>
      <c r="C11" s="152" t="s">
        <v>563</v>
      </c>
      <c r="D11" s="273">
        <v>43439</v>
      </c>
      <c r="E11" s="273">
        <v>43910</v>
      </c>
      <c r="F11" s="273">
        <v>43861</v>
      </c>
      <c r="G11" s="273">
        <v>44241</v>
      </c>
      <c r="H11" s="273"/>
      <c r="I11" s="273"/>
      <c r="J11" s="273"/>
      <c r="K11" s="273"/>
      <c r="L11" s="268">
        <f t="shared" si="0"/>
        <v>100.97147724395128</v>
      </c>
      <c r="M11" s="269">
        <f t="shared" si="1"/>
        <v>99.8884081074926</v>
      </c>
    </row>
    <row r="12" spans="1:13" ht="12.75">
      <c r="A12" s="150"/>
      <c r="B12" s="151" t="s">
        <v>515</v>
      </c>
      <c r="C12" s="152" t="s">
        <v>57</v>
      </c>
      <c r="D12" s="274">
        <v>78.64</v>
      </c>
      <c r="E12" s="274">
        <v>78.64</v>
      </c>
      <c r="F12" s="274">
        <f>F10/F9*100</f>
        <v>77.48230168814668</v>
      </c>
      <c r="G12" s="419">
        <v>79.8</v>
      </c>
      <c r="H12" s="275"/>
      <c r="I12" s="275"/>
      <c r="J12" s="275"/>
      <c r="K12" s="275"/>
      <c r="L12" s="268">
        <f t="shared" si="0"/>
        <v>98.52785056987116</v>
      </c>
      <c r="M12" s="269">
        <f t="shared" si="1"/>
        <v>98.52785056987116</v>
      </c>
    </row>
    <row r="13" spans="1:13" s="587" customFormat="1" ht="12.75">
      <c r="A13" s="566"/>
      <c r="B13" s="774" t="s">
        <v>193</v>
      </c>
      <c r="C13" s="775" t="s">
        <v>57</v>
      </c>
      <c r="D13" s="776">
        <v>21.36</v>
      </c>
      <c r="E13" s="776">
        <v>21.36</v>
      </c>
      <c r="F13" s="776">
        <v>21.5</v>
      </c>
      <c r="G13" s="776">
        <v>21.68</v>
      </c>
      <c r="H13" s="776"/>
      <c r="I13" s="776"/>
      <c r="J13" s="776"/>
      <c r="K13" s="776"/>
      <c r="L13" s="571">
        <f t="shared" si="0"/>
        <v>100.65543071161049</v>
      </c>
      <c r="M13" s="572">
        <f t="shared" si="1"/>
        <v>100.65543071161049</v>
      </c>
    </row>
    <row r="14" spans="1:13" ht="12.75">
      <c r="A14" s="150"/>
      <c r="B14" s="151" t="s">
        <v>102</v>
      </c>
      <c r="C14" s="152" t="s">
        <v>6</v>
      </c>
      <c r="D14" s="276">
        <v>0.05</v>
      </c>
      <c r="E14" s="276">
        <v>0.05</v>
      </c>
      <c r="F14" s="276">
        <v>0.05</v>
      </c>
      <c r="G14" s="276">
        <v>0.05</v>
      </c>
      <c r="H14" s="276"/>
      <c r="I14" s="276"/>
      <c r="J14" s="276"/>
      <c r="K14" s="276"/>
      <c r="L14" s="268">
        <f t="shared" si="0"/>
        <v>100</v>
      </c>
      <c r="M14" s="269">
        <f t="shared" si="1"/>
        <v>100</v>
      </c>
    </row>
    <row r="15" spans="1:13" ht="12.75">
      <c r="A15" s="150"/>
      <c r="B15" s="151" t="s">
        <v>101</v>
      </c>
      <c r="C15" s="119" t="s">
        <v>57</v>
      </c>
      <c r="D15" s="277">
        <v>0.83</v>
      </c>
      <c r="E15" s="490">
        <v>1.35</v>
      </c>
      <c r="F15" s="277">
        <v>1.23</v>
      </c>
      <c r="G15" s="277">
        <v>1.23</v>
      </c>
      <c r="H15" s="277"/>
      <c r="I15" s="277"/>
      <c r="J15" s="277"/>
      <c r="K15" s="277"/>
      <c r="L15" s="268">
        <f t="shared" si="0"/>
        <v>148.19277108433735</v>
      </c>
      <c r="M15" s="269">
        <f t="shared" si="1"/>
        <v>91.1111111111111</v>
      </c>
    </row>
    <row r="16" spans="1:13" ht="12.75">
      <c r="A16" s="150"/>
      <c r="B16" s="150" t="s">
        <v>103</v>
      </c>
      <c r="C16" s="119" t="s">
        <v>57</v>
      </c>
      <c r="D16" s="445" t="s">
        <v>551</v>
      </c>
      <c r="E16" s="445" t="s">
        <v>551</v>
      </c>
      <c r="F16" s="445" t="s">
        <v>637</v>
      </c>
      <c r="G16" s="445" t="s">
        <v>637</v>
      </c>
      <c r="H16" s="278"/>
      <c r="I16" s="278"/>
      <c r="J16" s="278"/>
      <c r="K16" s="278"/>
      <c r="L16" s="268"/>
      <c r="M16" s="269"/>
    </row>
    <row r="17" spans="1:13" ht="12.75">
      <c r="A17" s="107" t="s">
        <v>76</v>
      </c>
      <c r="B17" s="147" t="s">
        <v>25</v>
      </c>
      <c r="C17" s="119"/>
      <c r="D17" s="275"/>
      <c r="E17" s="312"/>
      <c r="F17" s="275"/>
      <c r="G17" s="275"/>
      <c r="H17" s="275"/>
      <c r="I17" s="275"/>
      <c r="J17" s="275"/>
      <c r="K17" s="275"/>
      <c r="L17" s="268"/>
      <c r="M17" s="269"/>
    </row>
    <row r="18" spans="1:70" ht="12.75">
      <c r="A18" s="150"/>
      <c r="B18" s="279" t="s">
        <v>0</v>
      </c>
      <c r="C18" s="152" t="s">
        <v>563</v>
      </c>
      <c r="D18" s="285">
        <v>59229</v>
      </c>
      <c r="E18" s="285">
        <v>60650</v>
      </c>
      <c r="F18" s="285">
        <v>62890</v>
      </c>
      <c r="G18" s="334">
        <v>64311</v>
      </c>
      <c r="H18" s="491"/>
      <c r="I18" s="491"/>
      <c r="J18" s="491"/>
      <c r="K18" s="491"/>
      <c r="L18" s="268">
        <f aca="true" t="shared" si="2" ref="L18:L34">F18/D18*100</f>
        <v>106.18109372098128</v>
      </c>
      <c r="M18" s="269">
        <f aca="true" t="shared" si="3" ref="M18:M41">F18/E18*100</f>
        <v>103.69332234130255</v>
      </c>
      <c r="BQ18" s="101">
        <f>F18/E18*100</f>
        <v>103.69332234130255</v>
      </c>
      <c r="BR18" s="280">
        <f>E18-F18</f>
        <v>-2240</v>
      </c>
    </row>
    <row r="19" spans="1:74" ht="12.75">
      <c r="A19" s="150"/>
      <c r="B19" s="281" t="s">
        <v>1</v>
      </c>
      <c r="C19" s="152" t="s">
        <v>563</v>
      </c>
      <c r="D19" s="334">
        <v>51604</v>
      </c>
      <c r="E19" s="334">
        <v>52842</v>
      </c>
      <c r="F19" s="334">
        <v>52746</v>
      </c>
      <c r="G19" s="334">
        <v>55301</v>
      </c>
      <c r="H19" s="491"/>
      <c r="I19" s="491"/>
      <c r="J19" s="491"/>
      <c r="K19" s="491"/>
      <c r="L19" s="268">
        <f t="shared" si="2"/>
        <v>102.2130067436633</v>
      </c>
      <c r="M19" s="269">
        <f t="shared" si="3"/>
        <v>99.81832633132736</v>
      </c>
      <c r="BV19" s="101">
        <f>G19/G9</f>
        <v>0.7102437646091804</v>
      </c>
    </row>
    <row r="20" spans="1:13" s="125" customFormat="1" ht="12.75">
      <c r="A20" s="270"/>
      <c r="B20" s="282" t="s">
        <v>372</v>
      </c>
      <c r="C20" s="152" t="s">
        <v>563</v>
      </c>
      <c r="D20" s="339">
        <v>33027</v>
      </c>
      <c r="E20" s="339">
        <v>32775</v>
      </c>
      <c r="F20" s="339">
        <v>32901</v>
      </c>
      <c r="G20" s="334">
        <v>32649</v>
      </c>
      <c r="H20" s="491"/>
      <c r="I20" s="491"/>
      <c r="J20" s="491"/>
      <c r="K20" s="491"/>
      <c r="L20" s="268">
        <f t="shared" si="2"/>
        <v>99.6184939594877</v>
      </c>
      <c r="M20" s="269">
        <f t="shared" si="3"/>
        <v>100.38443935926773</v>
      </c>
    </row>
    <row r="21" spans="1:13" s="125" customFormat="1" ht="12.75">
      <c r="A21" s="270"/>
      <c r="B21" s="282" t="s">
        <v>206</v>
      </c>
      <c r="C21" s="152" t="s">
        <v>563</v>
      </c>
      <c r="D21" s="339">
        <v>7741</v>
      </c>
      <c r="E21" s="339">
        <v>8971</v>
      </c>
      <c r="F21" s="339">
        <v>8356</v>
      </c>
      <c r="G21" s="334">
        <v>9586</v>
      </c>
      <c r="H21" s="491"/>
      <c r="I21" s="491"/>
      <c r="J21" s="491"/>
      <c r="K21" s="491"/>
      <c r="L21" s="268">
        <f t="shared" si="2"/>
        <v>107.94470998578996</v>
      </c>
      <c r="M21" s="269">
        <f t="shared" si="3"/>
        <v>93.14457697023744</v>
      </c>
    </row>
    <row r="22" spans="1:13" s="125" customFormat="1" ht="12.75">
      <c r="A22" s="270"/>
      <c r="B22" s="282" t="s">
        <v>207</v>
      </c>
      <c r="C22" s="152" t="s">
        <v>563</v>
      </c>
      <c r="D22" s="339">
        <v>10837</v>
      </c>
      <c r="E22" s="339">
        <v>12414</v>
      </c>
      <c r="F22" s="339">
        <v>11489</v>
      </c>
      <c r="G22" s="334">
        <v>13006</v>
      </c>
      <c r="H22" s="491"/>
      <c r="I22" s="491"/>
      <c r="J22" s="491"/>
      <c r="K22" s="491"/>
      <c r="L22" s="268">
        <f t="shared" si="2"/>
        <v>106.01642520992895</v>
      </c>
      <c r="M22" s="269">
        <f t="shared" si="3"/>
        <v>92.54873529885613</v>
      </c>
    </row>
    <row r="23" spans="1:13" s="125" customFormat="1" ht="12.75">
      <c r="A23" s="270"/>
      <c r="B23" s="282" t="s">
        <v>2</v>
      </c>
      <c r="C23" s="161" t="s">
        <v>57</v>
      </c>
      <c r="D23" s="421">
        <f>D24+D25+D26</f>
        <v>100.0019378342764</v>
      </c>
      <c r="E23" s="421">
        <v>100</v>
      </c>
      <c r="F23" s="421">
        <f>F24+F25+F26</f>
        <v>99.87629393698101</v>
      </c>
      <c r="G23" s="334">
        <v>100</v>
      </c>
      <c r="H23" s="288"/>
      <c r="I23" s="288"/>
      <c r="J23" s="288"/>
      <c r="K23" s="288"/>
      <c r="L23" s="268">
        <f t="shared" si="2"/>
        <v>99.87435853742794</v>
      </c>
      <c r="M23" s="269">
        <f t="shared" si="3"/>
        <v>99.87629393698101</v>
      </c>
    </row>
    <row r="24" spans="1:74" s="125" customFormat="1" ht="12.75">
      <c r="A24" s="270"/>
      <c r="B24" s="282" t="s">
        <v>208</v>
      </c>
      <c r="C24" s="161" t="s">
        <v>57</v>
      </c>
      <c r="D24" s="421">
        <f>D20/D19*100</f>
        <v>64.00085264708162</v>
      </c>
      <c r="E24" s="421">
        <f>E20/E19*100</f>
        <v>62.0245259452708</v>
      </c>
      <c r="F24" s="421">
        <f>F20/F19*100</f>
        <v>62.37629393698101</v>
      </c>
      <c r="G24" s="334">
        <f>(G20/G19)*100</f>
        <v>59.038715393935014</v>
      </c>
      <c r="H24" s="288"/>
      <c r="I24" s="288"/>
      <c r="J24" s="288"/>
      <c r="K24" s="288"/>
      <c r="L24" s="268">
        <f t="shared" si="2"/>
        <v>97.46166083277222</v>
      </c>
      <c r="M24" s="269">
        <f t="shared" si="3"/>
        <v>100.56714337812207</v>
      </c>
      <c r="BT24" s="125">
        <f>F20/F19</f>
        <v>0.6237629393698101</v>
      </c>
      <c r="BU24" s="125">
        <f>F21/F19</f>
        <v>0.15841959579873355</v>
      </c>
      <c r="BV24" s="125">
        <f>F22/F19</f>
        <v>0.21781746483145642</v>
      </c>
    </row>
    <row r="25" spans="1:13" s="125" customFormat="1" ht="12.75">
      <c r="A25" s="270"/>
      <c r="B25" s="282" t="s">
        <v>209</v>
      </c>
      <c r="C25" s="161" t="s">
        <v>57</v>
      </c>
      <c r="D25" s="421">
        <f>D21/D19*100</f>
        <v>15.000775133710565</v>
      </c>
      <c r="E25" s="421">
        <v>15.8</v>
      </c>
      <c r="F25" s="421">
        <v>15.8</v>
      </c>
      <c r="G25" s="334">
        <f>(G21/G19)*100</f>
        <v>17.334225420878465</v>
      </c>
      <c r="H25" s="288"/>
      <c r="I25" s="288"/>
      <c r="J25" s="288"/>
      <c r="K25" s="288"/>
      <c r="L25" s="268">
        <f t="shared" si="2"/>
        <v>105.32789045342979</v>
      </c>
      <c r="M25" s="269">
        <f t="shared" si="3"/>
        <v>100</v>
      </c>
    </row>
    <row r="26" spans="1:13" s="125" customFormat="1" ht="12.75">
      <c r="A26" s="270"/>
      <c r="B26" s="282" t="s">
        <v>210</v>
      </c>
      <c r="C26" s="161" t="s">
        <v>57</v>
      </c>
      <c r="D26" s="421">
        <f>D22/D19*100</f>
        <v>21.000310053484224</v>
      </c>
      <c r="E26" s="421">
        <v>21.7</v>
      </c>
      <c r="F26" s="421">
        <v>21.7</v>
      </c>
      <c r="G26" s="334">
        <f>(G22/G19)*100</f>
        <v>23.518562051319144</v>
      </c>
      <c r="H26" s="288"/>
      <c r="I26" s="288"/>
      <c r="J26" s="288"/>
      <c r="K26" s="288"/>
      <c r="L26" s="268">
        <f t="shared" si="2"/>
        <v>103.3318076958568</v>
      </c>
      <c r="M26" s="269">
        <f t="shared" si="3"/>
        <v>100</v>
      </c>
    </row>
    <row r="27" spans="1:69" s="587" customFormat="1" ht="12.75">
      <c r="A27" s="566"/>
      <c r="B27" s="580" t="s">
        <v>43</v>
      </c>
      <c r="C27" s="581" t="s">
        <v>13</v>
      </c>
      <c r="D27" s="584">
        <v>2800</v>
      </c>
      <c r="E27" s="584">
        <v>2200</v>
      </c>
      <c r="F27" s="584">
        <v>2200</v>
      </c>
      <c r="G27" s="585">
        <v>2200</v>
      </c>
      <c r="H27" s="586"/>
      <c r="I27" s="586"/>
      <c r="J27" s="586"/>
      <c r="K27" s="586"/>
      <c r="L27" s="571">
        <f t="shared" si="2"/>
        <v>78.57142857142857</v>
      </c>
      <c r="M27" s="572">
        <f t="shared" si="3"/>
        <v>100</v>
      </c>
      <c r="BQ27" s="587">
        <f>F27/E27*100</f>
        <v>100</v>
      </c>
    </row>
    <row r="28" spans="1:13" s="125" customFormat="1" ht="12.75">
      <c r="A28" s="270"/>
      <c r="B28" s="286" t="s">
        <v>211</v>
      </c>
      <c r="C28" s="287" t="s">
        <v>13</v>
      </c>
      <c r="D28" s="339">
        <f>D27*52%</f>
        <v>1456</v>
      </c>
      <c r="E28" s="339">
        <f aca="true" t="shared" si="4" ref="E28:K28">E27*52%</f>
        <v>1144</v>
      </c>
      <c r="F28" s="339">
        <f t="shared" si="4"/>
        <v>1144</v>
      </c>
      <c r="G28" s="339">
        <f t="shared" si="4"/>
        <v>1144</v>
      </c>
      <c r="H28" s="339">
        <f t="shared" si="4"/>
        <v>0</v>
      </c>
      <c r="I28" s="339">
        <f t="shared" si="4"/>
        <v>0</v>
      </c>
      <c r="J28" s="339">
        <f t="shared" si="4"/>
        <v>0</v>
      </c>
      <c r="K28" s="339">
        <f t="shared" si="4"/>
        <v>0</v>
      </c>
      <c r="L28" s="268">
        <f t="shared" si="2"/>
        <v>78.57142857142857</v>
      </c>
      <c r="M28" s="269">
        <f t="shared" si="3"/>
        <v>100</v>
      </c>
    </row>
    <row r="29" spans="1:13" s="594" customFormat="1" ht="25.5">
      <c r="A29" s="588"/>
      <c r="B29" s="589" t="s">
        <v>478</v>
      </c>
      <c r="C29" s="590" t="s">
        <v>13</v>
      </c>
      <c r="D29" s="591">
        <v>150</v>
      </c>
      <c r="E29" s="591">
        <v>180</v>
      </c>
      <c r="F29" s="591">
        <v>180</v>
      </c>
      <c r="G29" s="592">
        <v>200</v>
      </c>
      <c r="H29" s="593"/>
      <c r="I29" s="593"/>
      <c r="J29" s="593"/>
      <c r="K29" s="593"/>
      <c r="L29" s="571">
        <f t="shared" si="2"/>
        <v>120</v>
      </c>
      <c r="M29" s="572">
        <f t="shared" si="3"/>
        <v>100</v>
      </c>
    </row>
    <row r="30" spans="1:13" ht="25.5">
      <c r="A30" s="150"/>
      <c r="B30" s="281" t="s">
        <v>3</v>
      </c>
      <c r="C30" s="119" t="s">
        <v>57</v>
      </c>
      <c r="D30" s="422">
        <v>40</v>
      </c>
      <c r="E30" s="422">
        <v>40</v>
      </c>
      <c r="F30" s="422">
        <v>40</v>
      </c>
      <c r="G30" s="334">
        <v>42</v>
      </c>
      <c r="H30" s="294"/>
      <c r="I30" s="294"/>
      <c r="J30" s="294"/>
      <c r="K30" s="294"/>
      <c r="L30" s="268">
        <f t="shared" si="2"/>
        <v>100</v>
      </c>
      <c r="M30" s="269">
        <f t="shared" si="3"/>
        <v>100</v>
      </c>
    </row>
    <row r="31" spans="1:13" s="125" customFormat="1" ht="12.75">
      <c r="A31" s="270"/>
      <c r="B31" s="290" t="s">
        <v>373</v>
      </c>
      <c r="C31" s="159" t="s">
        <v>57</v>
      </c>
      <c r="D31" s="422">
        <v>31</v>
      </c>
      <c r="E31" s="422">
        <v>33</v>
      </c>
      <c r="F31" s="422">
        <v>36</v>
      </c>
      <c r="G31" s="492">
        <v>36</v>
      </c>
      <c r="H31" s="493"/>
      <c r="I31" s="493"/>
      <c r="J31" s="493"/>
      <c r="K31" s="493"/>
      <c r="L31" s="268">
        <f t="shared" si="2"/>
        <v>116.12903225806453</v>
      </c>
      <c r="M31" s="269">
        <f t="shared" si="3"/>
        <v>109.09090909090908</v>
      </c>
    </row>
    <row r="32" spans="1:13" ht="25.5">
      <c r="A32" s="150"/>
      <c r="B32" s="281" t="s">
        <v>477</v>
      </c>
      <c r="C32" s="119" t="s">
        <v>57</v>
      </c>
      <c r="D32" s="422"/>
      <c r="E32" s="422"/>
      <c r="F32" s="422"/>
      <c r="G32" s="494"/>
      <c r="H32" s="495"/>
      <c r="I32" s="495"/>
      <c r="J32" s="495"/>
      <c r="K32" s="495"/>
      <c r="L32" s="268"/>
      <c r="M32" s="269"/>
    </row>
    <row r="33" spans="1:13" ht="25.5">
      <c r="A33" s="150"/>
      <c r="B33" s="281" t="s">
        <v>476</v>
      </c>
      <c r="C33" s="119" t="s">
        <v>57</v>
      </c>
      <c r="D33" s="422">
        <v>80</v>
      </c>
      <c r="E33" s="422">
        <v>80</v>
      </c>
      <c r="F33" s="422">
        <v>80</v>
      </c>
      <c r="G33" s="422">
        <v>85</v>
      </c>
      <c r="H33" s="496"/>
      <c r="I33" s="496"/>
      <c r="J33" s="496"/>
      <c r="K33" s="496"/>
      <c r="L33" s="268">
        <f t="shared" si="2"/>
        <v>100</v>
      </c>
      <c r="M33" s="269">
        <f t="shared" si="3"/>
        <v>100</v>
      </c>
    </row>
    <row r="34" spans="1:13" ht="19.5" customHeight="1">
      <c r="A34" s="150"/>
      <c r="B34" s="281" t="s">
        <v>4</v>
      </c>
      <c r="C34" s="291" t="s">
        <v>104</v>
      </c>
      <c r="D34" s="285">
        <v>13</v>
      </c>
      <c r="E34" s="285">
        <v>13</v>
      </c>
      <c r="F34" s="285">
        <v>13</v>
      </c>
      <c r="G34" s="334">
        <v>13</v>
      </c>
      <c r="H34" s="294"/>
      <c r="I34" s="294"/>
      <c r="J34" s="294"/>
      <c r="K34" s="294"/>
      <c r="L34" s="268">
        <f t="shared" si="2"/>
        <v>100</v>
      </c>
      <c r="M34" s="269">
        <f t="shared" si="3"/>
        <v>100</v>
      </c>
    </row>
    <row r="35" spans="1:13" ht="12.75">
      <c r="A35" s="107" t="s">
        <v>85</v>
      </c>
      <c r="B35" s="147" t="s">
        <v>194</v>
      </c>
      <c r="C35" s="119"/>
      <c r="D35" s="293"/>
      <c r="E35" s="293"/>
      <c r="F35" s="293"/>
      <c r="G35" s="294"/>
      <c r="H35" s="294"/>
      <c r="I35" s="294"/>
      <c r="J35" s="294"/>
      <c r="K35" s="294"/>
      <c r="L35" s="268"/>
      <c r="M35" s="269"/>
    </row>
    <row r="36" spans="1:13" ht="12.75">
      <c r="A36" s="150"/>
      <c r="B36" s="295" t="s">
        <v>395</v>
      </c>
      <c r="C36" s="108" t="s">
        <v>38</v>
      </c>
      <c r="D36" s="285">
        <v>20367</v>
      </c>
      <c r="E36" s="285">
        <v>20488</v>
      </c>
      <c r="F36" s="285">
        <v>20488</v>
      </c>
      <c r="G36" s="285">
        <v>20600</v>
      </c>
      <c r="H36" s="497"/>
      <c r="I36" s="497"/>
      <c r="J36" s="497"/>
      <c r="K36" s="497"/>
      <c r="L36" s="268">
        <f>F36/D36*100</f>
        <v>100.59409829626355</v>
      </c>
      <c r="M36" s="269">
        <f t="shared" si="3"/>
        <v>100</v>
      </c>
    </row>
    <row r="37" spans="1:13" s="125" customFormat="1" ht="12.75">
      <c r="A37" s="270"/>
      <c r="B37" s="141" t="s">
        <v>195</v>
      </c>
      <c r="C37" s="108" t="s">
        <v>38</v>
      </c>
      <c r="D37" s="296">
        <v>5761</v>
      </c>
      <c r="E37" s="296">
        <v>5100</v>
      </c>
      <c r="F37" s="296">
        <v>4318</v>
      </c>
      <c r="G37" s="498">
        <f>G39*G36/100</f>
        <v>3724.4799999999996</v>
      </c>
      <c r="H37" s="499"/>
      <c r="I37" s="499"/>
      <c r="J37" s="499"/>
      <c r="K37" s="499"/>
      <c r="L37" s="268">
        <f>L39</f>
        <v>109.48766603415561</v>
      </c>
      <c r="M37" s="269">
        <f>E37/F37*100</f>
        <v>118.11023622047243</v>
      </c>
    </row>
    <row r="38" spans="1:73" s="587" customFormat="1" ht="12.75">
      <c r="A38" s="566"/>
      <c r="B38" s="595" t="s">
        <v>197</v>
      </c>
      <c r="C38" s="596" t="s">
        <v>38</v>
      </c>
      <c r="D38" s="597">
        <v>680</v>
      </c>
      <c r="E38" s="597">
        <v>862</v>
      </c>
      <c r="F38" s="597">
        <v>1443</v>
      </c>
      <c r="G38" s="598">
        <v>1000</v>
      </c>
      <c r="H38" s="599"/>
      <c r="I38" s="599"/>
      <c r="J38" s="599"/>
      <c r="K38" s="599"/>
      <c r="L38" s="571">
        <f>F38/D38*100</f>
        <v>212.2058823529412</v>
      </c>
      <c r="M38" s="572">
        <f t="shared" si="3"/>
        <v>167.40139211136892</v>
      </c>
      <c r="BU38" s="587">
        <v>29.7</v>
      </c>
    </row>
    <row r="39" spans="1:13" ht="12.75">
      <c r="A39" s="150"/>
      <c r="B39" s="141" t="s">
        <v>89</v>
      </c>
      <c r="C39" s="108" t="s">
        <v>57</v>
      </c>
      <c r="D39" s="297">
        <v>28.29</v>
      </c>
      <c r="E39" s="297">
        <v>23.08</v>
      </c>
      <c r="F39" s="297">
        <v>21.08</v>
      </c>
      <c r="G39" s="500">
        <f>F39-G40</f>
        <v>18.08</v>
      </c>
      <c r="H39" s="496"/>
      <c r="I39" s="496"/>
      <c r="J39" s="496"/>
      <c r="K39" s="496"/>
      <c r="L39" s="268">
        <f>E39/F39*100</f>
        <v>109.48766603415561</v>
      </c>
      <c r="M39" s="269">
        <f>E39/F39*100</f>
        <v>109.48766603415561</v>
      </c>
    </row>
    <row r="40" spans="1:13" ht="12.75">
      <c r="A40" s="150"/>
      <c r="B40" s="141" t="s">
        <v>196</v>
      </c>
      <c r="C40" s="108" t="s">
        <v>57</v>
      </c>
      <c r="D40" s="297">
        <v>7.32</v>
      </c>
      <c r="E40" s="297">
        <f>D39-E39</f>
        <v>5.210000000000001</v>
      </c>
      <c r="F40" s="297">
        <v>7.21</v>
      </c>
      <c r="G40" s="289">
        <v>3</v>
      </c>
      <c r="H40" s="501"/>
      <c r="I40" s="501"/>
      <c r="J40" s="501"/>
      <c r="K40" s="501"/>
      <c r="L40" s="268">
        <f>D40/F40*100</f>
        <v>101.52565880721221</v>
      </c>
      <c r="M40" s="269">
        <f t="shared" si="3"/>
        <v>138.3877159309021</v>
      </c>
    </row>
    <row r="41" spans="1:13" s="125" customFormat="1" ht="25.5">
      <c r="A41" s="270"/>
      <c r="B41" s="298" t="s">
        <v>598</v>
      </c>
      <c r="C41" s="143" t="s">
        <v>57</v>
      </c>
      <c r="D41" s="297">
        <v>7</v>
      </c>
      <c r="E41" s="297">
        <v>5</v>
      </c>
      <c r="F41" s="297">
        <v>8</v>
      </c>
      <c r="G41" s="502">
        <v>5</v>
      </c>
      <c r="H41" s="493"/>
      <c r="I41" s="493"/>
      <c r="J41" s="493"/>
      <c r="K41" s="493"/>
      <c r="L41" s="268">
        <f>F41/D41*100</f>
        <v>114.28571428571428</v>
      </c>
      <c r="M41" s="269">
        <f t="shared" si="3"/>
        <v>160</v>
      </c>
    </row>
    <row r="42" spans="1:13" ht="25.5">
      <c r="A42" s="107" t="s">
        <v>91</v>
      </c>
      <c r="B42" s="167" t="s">
        <v>475</v>
      </c>
      <c r="C42" s="119"/>
      <c r="D42" s="293"/>
      <c r="E42" s="293"/>
      <c r="F42" s="293"/>
      <c r="G42" s="501"/>
      <c r="H42" s="501"/>
      <c r="I42" s="501"/>
      <c r="J42" s="501"/>
      <c r="K42" s="501"/>
      <c r="L42" s="268"/>
      <c r="M42" s="269"/>
    </row>
    <row r="43" spans="1:13" s="301" customFormat="1" ht="12.75">
      <c r="A43" s="163"/>
      <c r="B43" s="295" t="s">
        <v>394</v>
      </c>
      <c r="C43" s="165" t="s">
        <v>104</v>
      </c>
      <c r="D43" s="299">
        <v>23</v>
      </c>
      <c r="E43" s="300">
        <v>23</v>
      </c>
      <c r="F43" s="300">
        <v>23</v>
      </c>
      <c r="G43" s="300">
        <v>23</v>
      </c>
      <c r="H43" s="300"/>
      <c r="I43" s="300"/>
      <c r="J43" s="300"/>
      <c r="K43" s="300"/>
      <c r="L43" s="268">
        <f aca="true" t="shared" si="5" ref="L43:L56">F43/D43*100</f>
        <v>100</v>
      </c>
      <c r="M43" s="269">
        <f aca="true" t="shared" si="6" ref="M43:M54">F43/E43*100</f>
        <v>100</v>
      </c>
    </row>
    <row r="44" spans="1:13" s="304" customFormat="1" ht="25.5">
      <c r="A44" s="160"/>
      <c r="B44" s="298" t="s">
        <v>212</v>
      </c>
      <c r="C44" s="302" t="s">
        <v>39</v>
      </c>
      <c r="D44" s="303">
        <v>15</v>
      </c>
      <c r="E44" s="303">
        <v>15</v>
      </c>
      <c r="F44" s="303">
        <v>15</v>
      </c>
      <c r="G44" s="303">
        <v>15</v>
      </c>
      <c r="H44" s="303"/>
      <c r="I44" s="303"/>
      <c r="J44" s="303"/>
      <c r="K44" s="303"/>
      <c r="L44" s="268">
        <f t="shared" si="5"/>
        <v>100</v>
      </c>
      <c r="M44" s="269">
        <f t="shared" si="6"/>
        <v>100</v>
      </c>
    </row>
    <row r="45" spans="1:13" ht="12.75">
      <c r="A45" s="150"/>
      <c r="B45" s="141" t="s">
        <v>375</v>
      </c>
      <c r="C45" s="108" t="s">
        <v>39</v>
      </c>
      <c r="D45" s="299">
        <v>17</v>
      </c>
      <c r="E45" s="299">
        <v>17</v>
      </c>
      <c r="F45" s="299">
        <v>17</v>
      </c>
      <c r="G45" s="299">
        <v>17</v>
      </c>
      <c r="H45" s="299"/>
      <c r="I45" s="299"/>
      <c r="J45" s="299"/>
      <c r="K45" s="299"/>
      <c r="L45" s="268">
        <f t="shared" si="5"/>
        <v>100</v>
      </c>
      <c r="M45" s="269">
        <f t="shared" si="6"/>
        <v>100</v>
      </c>
    </row>
    <row r="46" spans="1:13" ht="12.75">
      <c r="A46" s="150"/>
      <c r="B46" s="141" t="s">
        <v>374</v>
      </c>
      <c r="C46" s="119" t="s">
        <v>57</v>
      </c>
      <c r="D46" s="305">
        <v>100</v>
      </c>
      <c r="E46" s="305">
        <v>100</v>
      </c>
      <c r="F46" s="305">
        <v>100</v>
      </c>
      <c r="G46" s="305">
        <v>100</v>
      </c>
      <c r="H46" s="305"/>
      <c r="I46" s="305"/>
      <c r="J46" s="305"/>
      <c r="K46" s="305"/>
      <c r="L46" s="268">
        <f t="shared" si="5"/>
        <v>100</v>
      </c>
      <c r="M46" s="269">
        <f t="shared" si="6"/>
        <v>100</v>
      </c>
    </row>
    <row r="47" spans="1:13" ht="12.75">
      <c r="A47" s="150"/>
      <c r="B47" s="141" t="s">
        <v>376</v>
      </c>
      <c r="C47" s="165" t="s">
        <v>104</v>
      </c>
      <c r="D47" s="299">
        <v>17</v>
      </c>
      <c r="E47" s="299">
        <v>17</v>
      </c>
      <c r="F47" s="299">
        <v>17</v>
      </c>
      <c r="G47" s="299">
        <v>17</v>
      </c>
      <c r="H47" s="299"/>
      <c r="I47" s="299"/>
      <c r="J47" s="299"/>
      <c r="K47" s="299"/>
      <c r="L47" s="268">
        <f t="shared" si="5"/>
        <v>100</v>
      </c>
      <c r="M47" s="269">
        <f t="shared" si="6"/>
        <v>100</v>
      </c>
    </row>
    <row r="48" spans="1:13" ht="12.75">
      <c r="A48" s="150"/>
      <c r="B48" s="141" t="s">
        <v>377</v>
      </c>
      <c r="C48" s="119" t="s">
        <v>57</v>
      </c>
      <c r="D48" s="305">
        <v>100</v>
      </c>
      <c r="E48" s="305">
        <v>100</v>
      </c>
      <c r="F48" s="305">
        <v>100</v>
      </c>
      <c r="G48" s="305">
        <v>100</v>
      </c>
      <c r="H48" s="305"/>
      <c r="I48" s="305"/>
      <c r="J48" s="305"/>
      <c r="K48" s="305"/>
      <c r="L48" s="268">
        <f t="shared" si="5"/>
        <v>100</v>
      </c>
      <c r="M48" s="269">
        <f t="shared" si="6"/>
        <v>100</v>
      </c>
    </row>
    <row r="49" spans="1:13" ht="12.75">
      <c r="A49" s="150"/>
      <c r="B49" s="141" t="s">
        <v>378</v>
      </c>
      <c r="C49" s="165" t="s">
        <v>104</v>
      </c>
      <c r="D49" s="305">
        <v>18</v>
      </c>
      <c r="E49" s="305">
        <v>18</v>
      </c>
      <c r="F49" s="305">
        <v>18</v>
      </c>
      <c r="G49" s="305">
        <v>18</v>
      </c>
      <c r="H49" s="305"/>
      <c r="I49" s="305"/>
      <c r="J49" s="305"/>
      <c r="K49" s="305"/>
      <c r="L49" s="268">
        <f t="shared" si="5"/>
        <v>100</v>
      </c>
      <c r="M49" s="269">
        <f t="shared" si="6"/>
        <v>100</v>
      </c>
    </row>
    <row r="50" spans="1:13" ht="12.75">
      <c r="A50" s="150"/>
      <c r="B50" s="141" t="s">
        <v>379</v>
      </c>
      <c r="C50" s="119" t="s">
        <v>57</v>
      </c>
      <c r="D50" s="306">
        <v>78.26</v>
      </c>
      <c r="E50" s="306">
        <v>78.26</v>
      </c>
      <c r="F50" s="306">
        <v>78.26</v>
      </c>
      <c r="G50" s="306">
        <v>78.26</v>
      </c>
      <c r="H50" s="306"/>
      <c r="I50" s="306"/>
      <c r="J50" s="306"/>
      <c r="K50" s="306"/>
      <c r="L50" s="268">
        <f t="shared" si="5"/>
        <v>100</v>
      </c>
      <c r="M50" s="269">
        <f t="shared" si="6"/>
        <v>100</v>
      </c>
    </row>
    <row r="51" spans="1:13" ht="12.75">
      <c r="A51" s="150"/>
      <c r="B51" s="141" t="s">
        <v>380</v>
      </c>
      <c r="C51" s="165" t="s">
        <v>104</v>
      </c>
      <c r="D51" s="305">
        <v>15</v>
      </c>
      <c r="E51" s="305">
        <v>16</v>
      </c>
      <c r="F51" s="305">
        <v>16</v>
      </c>
      <c r="G51" s="305">
        <v>16</v>
      </c>
      <c r="H51" s="305"/>
      <c r="I51" s="305"/>
      <c r="J51" s="305"/>
      <c r="K51" s="305"/>
      <c r="L51" s="268">
        <f t="shared" si="5"/>
        <v>106.66666666666667</v>
      </c>
      <c r="M51" s="269">
        <f t="shared" si="6"/>
        <v>100</v>
      </c>
    </row>
    <row r="52" spans="1:13" ht="12.75">
      <c r="A52" s="150"/>
      <c r="B52" s="141" t="s">
        <v>381</v>
      </c>
      <c r="C52" s="165" t="s">
        <v>104</v>
      </c>
      <c r="D52" s="299">
        <v>23</v>
      </c>
      <c r="E52" s="300">
        <v>23</v>
      </c>
      <c r="F52" s="300">
        <v>23</v>
      </c>
      <c r="G52" s="300">
        <v>23</v>
      </c>
      <c r="H52" s="300"/>
      <c r="I52" s="300"/>
      <c r="J52" s="300"/>
      <c r="K52" s="300"/>
      <c r="L52" s="268">
        <f t="shared" si="5"/>
        <v>100</v>
      </c>
      <c r="M52" s="269">
        <f t="shared" si="6"/>
        <v>100</v>
      </c>
    </row>
    <row r="53" spans="1:13" ht="12.75">
      <c r="A53" s="150"/>
      <c r="B53" s="141" t="s">
        <v>382</v>
      </c>
      <c r="C53" s="119" t="s">
        <v>57</v>
      </c>
      <c r="D53" s="307">
        <v>100</v>
      </c>
      <c r="E53" s="307">
        <v>100</v>
      </c>
      <c r="F53" s="307">
        <v>100</v>
      </c>
      <c r="G53" s="307">
        <v>100</v>
      </c>
      <c r="H53" s="307"/>
      <c r="I53" s="307"/>
      <c r="J53" s="307"/>
      <c r="K53" s="307"/>
      <c r="L53" s="268">
        <f t="shared" si="5"/>
        <v>100</v>
      </c>
      <c r="M53" s="269">
        <f t="shared" si="6"/>
        <v>100</v>
      </c>
    </row>
    <row r="54" spans="1:13" ht="12.75">
      <c r="A54" s="150"/>
      <c r="B54" s="141" t="s">
        <v>383</v>
      </c>
      <c r="C54" s="165" t="s">
        <v>104</v>
      </c>
      <c r="D54" s="305">
        <v>7</v>
      </c>
      <c r="E54" s="305">
        <v>7</v>
      </c>
      <c r="F54" s="305">
        <v>7</v>
      </c>
      <c r="G54" s="305">
        <v>7</v>
      </c>
      <c r="H54" s="305"/>
      <c r="I54" s="305"/>
      <c r="J54" s="305"/>
      <c r="K54" s="305"/>
      <c r="L54" s="268">
        <f t="shared" si="5"/>
        <v>100</v>
      </c>
      <c r="M54" s="269">
        <f t="shared" si="6"/>
        <v>100</v>
      </c>
    </row>
    <row r="55" spans="1:13" ht="12.75" hidden="1">
      <c r="A55" s="150"/>
      <c r="B55" s="308"/>
      <c r="C55" s="309"/>
      <c r="D55" s="293"/>
      <c r="E55" s="289"/>
      <c r="F55" s="289"/>
      <c r="G55" s="289"/>
      <c r="H55" s="289"/>
      <c r="I55" s="289"/>
      <c r="J55" s="289"/>
      <c r="K55" s="289"/>
      <c r="L55" s="268"/>
      <c r="M55" s="269"/>
    </row>
    <row r="56" spans="1:13" ht="12.75" hidden="1">
      <c r="A56" s="150"/>
      <c r="B56" s="154"/>
      <c r="C56" s="309"/>
      <c r="D56" s="310"/>
      <c r="E56" s="311"/>
      <c r="F56" s="311"/>
      <c r="G56" s="311"/>
      <c r="H56" s="311"/>
      <c r="I56" s="311"/>
      <c r="J56" s="311"/>
      <c r="K56" s="311"/>
      <c r="L56" s="268"/>
      <c r="M56" s="269"/>
    </row>
    <row r="57" spans="1:13" ht="12.75">
      <c r="A57" s="107" t="s">
        <v>92</v>
      </c>
      <c r="B57" s="147" t="s">
        <v>26</v>
      </c>
      <c r="C57" s="119"/>
      <c r="D57" s="293"/>
      <c r="E57" s="293"/>
      <c r="F57" s="293"/>
      <c r="G57" s="293"/>
      <c r="H57" s="293"/>
      <c r="I57" s="293"/>
      <c r="J57" s="293"/>
      <c r="K57" s="293"/>
      <c r="L57" s="268"/>
      <c r="M57" s="269"/>
    </row>
    <row r="58" spans="1:13" ht="25.5">
      <c r="A58" s="150"/>
      <c r="B58" s="281" t="s">
        <v>631</v>
      </c>
      <c r="C58" s="284" t="s">
        <v>41</v>
      </c>
      <c r="D58" s="312">
        <v>18</v>
      </c>
      <c r="E58" s="313">
        <v>18</v>
      </c>
      <c r="F58" s="313">
        <v>18</v>
      </c>
      <c r="G58" s="313">
        <v>18</v>
      </c>
      <c r="H58" s="292"/>
      <c r="I58" s="292"/>
      <c r="J58" s="292"/>
      <c r="K58" s="292"/>
      <c r="L58" s="268">
        <f>F58/D58*100</f>
        <v>100</v>
      </c>
      <c r="M58" s="269">
        <f>F58/E58*100</f>
        <v>100</v>
      </c>
    </row>
    <row r="59" spans="1:13" ht="12.75">
      <c r="A59" s="150"/>
      <c r="B59" s="282" t="s">
        <v>54</v>
      </c>
      <c r="C59" s="284"/>
      <c r="D59" s="312"/>
      <c r="E59" s="313"/>
      <c r="F59" s="313"/>
      <c r="G59" s="313"/>
      <c r="H59" s="292"/>
      <c r="I59" s="292"/>
      <c r="J59" s="292"/>
      <c r="K59" s="292"/>
      <c r="L59" s="268"/>
      <c r="M59" s="269"/>
    </row>
    <row r="60" spans="1:13" s="125" customFormat="1" ht="25.5">
      <c r="A60" s="270"/>
      <c r="B60" s="314" t="s">
        <v>384</v>
      </c>
      <c r="C60" s="287" t="s">
        <v>41</v>
      </c>
      <c r="D60" s="315">
        <v>9</v>
      </c>
      <c r="E60" s="316">
        <v>15</v>
      </c>
      <c r="F60" s="316">
        <v>15</v>
      </c>
      <c r="G60" s="316">
        <v>15</v>
      </c>
      <c r="H60" s="317"/>
      <c r="I60" s="317"/>
      <c r="J60" s="317"/>
      <c r="K60" s="317"/>
      <c r="L60" s="268">
        <f>F60/D60*100</f>
        <v>166.66666666666669</v>
      </c>
      <c r="M60" s="269">
        <f>F60/E60*100</f>
        <v>100</v>
      </c>
    </row>
    <row r="61" spans="1:13" s="125" customFormat="1" ht="25.5">
      <c r="A61" s="270"/>
      <c r="B61" s="282" t="s">
        <v>385</v>
      </c>
      <c r="C61" s="287" t="s">
        <v>41</v>
      </c>
      <c r="D61" s="315">
        <v>0</v>
      </c>
      <c r="E61" s="318">
        <v>0</v>
      </c>
      <c r="F61" s="318">
        <v>0</v>
      </c>
      <c r="G61" s="318">
        <v>0</v>
      </c>
      <c r="H61" s="319"/>
      <c r="I61" s="319"/>
      <c r="J61" s="319"/>
      <c r="K61" s="319"/>
      <c r="L61" s="268"/>
      <c r="M61" s="269"/>
    </row>
    <row r="62" spans="1:13" ht="12.75">
      <c r="A62" s="150"/>
      <c r="B62" s="279" t="s">
        <v>387</v>
      </c>
      <c r="C62" s="284" t="s">
        <v>42</v>
      </c>
      <c r="D62" s="320">
        <v>8</v>
      </c>
      <c r="E62" s="320">
        <v>8.5</v>
      </c>
      <c r="F62" s="320">
        <v>9</v>
      </c>
      <c r="G62" s="320">
        <v>9</v>
      </c>
      <c r="H62" s="321"/>
      <c r="I62" s="321"/>
      <c r="J62" s="321"/>
      <c r="K62" s="321"/>
      <c r="L62" s="268">
        <f>F62/D62*100</f>
        <v>112.5</v>
      </c>
      <c r="M62" s="269">
        <f>F62/E62*100</f>
        <v>105.88235294117648</v>
      </c>
    </row>
    <row r="63" spans="1:13" ht="12.75">
      <c r="A63" s="150"/>
      <c r="B63" s="279" t="s">
        <v>213</v>
      </c>
      <c r="C63" s="284" t="s">
        <v>214</v>
      </c>
      <c r="D63" s="320">
        <v>0.45</v>
      </c>
      <c r="E63" s="320">
        <v>0.45</v>
      </c>
      <c r="F63" s="320">
        <v>0.45</v>
      </c>
      <c r="G63" s="320">
        <v>0.45</v>
      </c>
      <c r="H63" s="321"/>
      <c r="I63" s="321"/>
      <c r="J63" s="321"/>
      <c r="K63" s="321"/>
      <c r="L63" s="268">
        <f>F63/D63*100</f>
        <v>100</v>
      </c>
      <c r="M63" s="269">
        <f>F63/E63*100</f>
        <v>100</v>
      </c>
    </row>
    <row r="64" spans="1:13" ht="12.75">
      <c r="A64" s="150"/>
      <c r="B64" s="279" t="s">
        <v>386</v>
      </c>
      <c r="C64" s="119" t="s">
        <v>57</v>
      </c>
      <c r="D64" s="320">
        <v>100</v>
      </c>
      <c r="E64" s="322">
        <v>100</v>
      </c>
      <c r="F64" s="322">
        <v>100</v>
      </c>
      <c r="G64" s="322">
        <v>100</v>
      </c>
      <c r="H64" s="323"/>
      <c r="I64" s="323"/>
      <c r="J64" s="323"/>
      <c r="K64" s="323"/>
      <c r="L64" s="268">
        <f>F64/D64*100</f>
        <v>100</v>
      </c>
      <c r="M64" s="269">
        <f>F64/E64*100</f>
        <v>100</v>
      </c>
    </row>
    <row r="65" spans="1:13" s="125" customFormat="1" ht="12.75">
      <c r="A65" s="270"/>
      <c r="B65" s="286" t="s">
        <v>215</v>
      </c>
      <c r="C65" s="161" t="s">
        <v>57</v>
      </c>
      <c r="D65" s="324">
        <v>100</v>
      </c>
      <c r="E65" s="322">
        <v>100</v>
      </c>
      <c r="F65" s="322">
        <v>100</v>
      </c>
      <c r="G65" s="322">
        <v>100</v>
      </c>
      <c r="H65" s="323"/>
      <c r="I65" s="323"/>
      <c r="J65" s="323"/>
      <c r="K65" s="323"/>
      <c r="L65" s="268">
        <f>F65/D65*100</f>
        <v>100</v>
      </c>
      <c r="M65" s="269">
        <f>F65/E65*100</f>
        <v>100</v>
      </c>
    </row>
    <row r="66" spans="1:13" ht="25.5">
      <c r="A66" s="150"/>
      <c r="B66" s="325" t="s">
        <v>216</v>
      </c>
      <c r="C66" s="291" t="s">
        <v>217</v>
      </c>
      <c r="D66" s="312" t="s">
        <v>396</v>
      </c>
      <c r="E66" s="312" t="s">
        <v>396</v>
      </c>
      <c r="F66" s="312" t="s">
        <v>396</v>
      </c>
      <c r="G66" s="312" t="s">
        <v>396</v>
      </c>
      <c r="H66" s="293"/>
      <c r="I66" s="293"/>
      <c r="J66" s="293"/>
      <c r="K66" s="293"/>
      <c r="L66" s="268"/>
      <c r="M66" s="269"/>
    </row>
    <row r="67" spans="1:13" ht="12.75">
      <c r="A67" s="150"/>
      <c r="B67" s="326" t="s">
        <v>388</v>
      </c>
      <c r="C67" s="327" t="s">
        <v>6</v>
      </c>
      <c r="D67" s="312" t="s">
        <v>397</v>
      </c>
      <c r="E67" s="312" t="s">
        <v>549</v>
      </c>
      <c r="F67" s="312" t="s">
        <v>549</v>
      </c>
      <c r="G67" s="312" t="s">
        <v>549</v>
      </c>
      <c r="H67" s="293"/>
      <c r="I67" s="293"/>
      <c r="J67" s="293"/>
      <c r="K67" s="293"/>
      <c r="L67" s="268"/>
      <c r="M67" s="269"/>
    </row>
    <row r="68" spans="1:13" ht="12.75">
      <c r="A68" s="150"/>
      <c r="B68" s="326" t="s">
        <v>389</v>
      </c>
      <c r="C68" s="327" t="s">
        <v>6</v>
      </c>
      <c r="D68" s="312" t="s">
        <v>550</v>
      </c>
      <c r="E68" s="312" t="s">
        <v>530</v>
      </c>
      <c r="F68" s="312" t="s">
        <v>530</v>
      </c>
      <c r="G68" s="312" t="s">
        <v>530</v>
      </c>
      <c r="H68" s="293"/>
      <c r="I68" s="293"/>
      <c r="J68" s="293"/>
      <c r="K68" s="293"/>
      <c r="L68" s="268"/>
      <c r="M68" s="269"/>
    </row>
    <row r="69" spans="1:13" ht="12.75">
      <c r="A69" s="150"/>
      <c r="B69" s="326" t="s">
        <v>390</v>
      </c>
      <c r="C69" s="119" t="s">
        <v>57</v>
      </c>
      <c r="D69" s="312">
        <v>17</v>
      </c>
      <c r="E69" s="328">
        <v>15.5</v>
      </c>
      <c r="F69" s="328">
        <v>15.5</v>
      </c>
      <c r="G69" s="328">
        <v>14.5</v>
      </c>
      <c r="H69" s="329"/>
      <c r="I69" s="329"/>
      <c r="J69" s="329"/>
      <c r="K69" s="329"/>
      <c r="L69" s="268">
        <f>F69/D69*100</f>
        <v>91.17647058823529</v>
      </c>
      <c r="M69" s="269">
        <f>F69/E69*100</f>
        <v>100</v>
      </c>
    </row>
    <row r="70" spans="1:13" ht="38.25">
      <c r="A70" s="566"/>
      <c r="B70" s="567" t="s">
        <v>599</v>
      </c>
      <c r="C70" s="568" t="s">
        <v>398</v>
      </c>
      <c r="D70" s="569">
        <v>21</v>
      </c>
      <c r="E70" s="569">
        <v>17</v>
      </c>
      <c r="F70" s="569">
        <v>17</v>
      </c>
      <c r="G70" s="569">
        <v>17</v>
      </c>
      <c r="H70" s="570"/>
      <c r="I70" s="570"/>
      <c r="J70" s="570"/>
      <c r="K70" s="570"/>
      <c r="L70" s="571">
        <f>F70/D70*100</f>
        <v>80.95238095238095</v>
      </c>
      <c r="M70" s="572">
        <f>F70/E70*100</f>
        <v>100</v>
      </c>
    </row>
    <row r="71" spans="1:14" ht="25.5">
      <c r="A71" s="150"/>
      <c r="B71" s="567" t="s">
        <v>474</v>
      </c>
      <c r="C71" s="568" t="s">
        <v>57</v>
      </c>
      <c r="D71" s="573">
        <v>91.3</v>
      </c>
      <c r="E71" s="574">
        <v>100</v>
      </c>
      <c r="F71" s="574">
        <v>100</v>
      </c>
      <c r="G71" s="574">
        <v>100</v>
      </c>
      <c r="H71" s="575"/>
      <c r="I71" s="575"/>
      <c r="J71" s="575"/>
      <c r="K71" s="575"/>
      <c r="L71" s="571">
        <f>F71/D71*100</f>
        <v>109.5290251916758</v>
      </c>
      <c r="M71" s="572">
        <f>F71/E71*100</f>
        <v>100</v>
      </c>
      <c r="N71" s="177"/>
    </row>
    <row r="72" spans="1:13" ht="12.75">
      <c r="A72" s="566"/>
      <c r="B72" s="567" t="s">
        <v>218</v>
      </c>
      <c r="C72" s="576" t="s">
        <v>57</v>
      </c>
      <c r="D72" s="577">
        <v>98</v>
      </c>
      <c r="E72" s="578">
        <v>99.86</v>
      </c>
      <c r="F72" s="578">
        <v>99.9</v>
      </c>
      <c r="G72" s="578">
        <v>99.9</v>
      </c>
      <c r="H72" s="579"/>
      <c r="I72" s="579"/>
      <c r="J72" s="579"/>
      <c r="K72" s="579"/>
      <c r="L72" s="571">
        <f>F72/D72*100</f>
        <v>101.9387755102041</v>
      </c>
      <c r="M72" s="572">
        <f>F72/E72*100</f>
        <v>100.04005607850992</v>
      </c>
    </row>
    <row r="73" spans="1:13" ht="12.75">
      <c r="A73" s="107" t="s">
        <v>93</v>
      </c>
      <c r="B73" s="147" t="s">
        <v>27</v>
      </c>
      <c r="C73" s="119"/>
      <c r="D73" s="293"/>
      <c r="E73" s="293"/>
      <c r="F73" s="293"/>
      <c r="G73" s="293"/>
      <c r="H73" s="293"/>
      <c r="I73" s="293"/>
      <c r="J73" s="293"/>
      <c r="K73" s="293"/>
      <c r="L73" s="268"/>
      <c r="M73" s="269"/>
    </row>
    <row r="74" spans="1:13" ht="12.75">
      <c r="A74" s="150"/>
      <c r="B74" s="330" t="s">
        <v>603</v>
      </c>
      <c r="C74" s="108" t="s">
        <v>104</v>
      </c>
      <c r="D74" s="305">
        <v>17</v>
      </c>
      <c r="E74" s="305">
        <v>17</v>
      </c>
      <c r="F74" s="305">
        <v>17</v>
      </c>
      <c r="G74" s="305">
        <v>17</v>
      </c>
      <c r="H74" s="305">
        <v>17</v>
      </c>
      <c r="I74" s="305">
        <v>17</v>
      </c>
      <c r="J74" s="305">
        <v>17</v>
      </c>
      <c r="K74" s="305">
        <v>17</v>
      </c>
      <c r="L74" s="268">
        <f>F74/D74*100</f>
        <v>100</v>
      </c>
      <c r="M74" s="269">
        <f>F74/E74*100</f>
        <v>100</v>
      </c>
    </row>
    <row r="75" spans="1:13" ht="12.75">
      <c r="A75" s="150"/>
      <c r="B75" s="330" t="s">
        <v>219</v>
      </c>
      <c r="C75" s="108" t="s">
        <v>124</v>
      </c>
      <c r="D75" s="305">
        <v>1545</v>
      </c>
      <c r="E75" s="300">
        <v>1886</v>
      </c>
      <c r="F75" s="300">
        <v>1886</v>
      </c>
      <c r="G75" s="300">
        <v>1931</v>
      </c>
      <c r="H75" s="300"/>
      <c r="I75" s="300"/>
      <c r="J75" s="300"/>
      <c r="K75" s="300"/>
      <c r="L75" s="268">
        <f>F75/D75*100</f>
        <v>122.07119741100323</v>
      </c>
      <c r="M75" s="269">
        <f>F75/E75*100</f>
        <v>100</v>
      </c>
    </row>
    <row r="76" spans="1:13" s="125" customFormat="1" ht="12.75">
      <c r="A76" s="270"/>
      <c r="B76" s="142" t="s">
        <v>199</v>
      </c>
      <c r="C76" s="143" t="s">
        <v>124</v>
      </c>
      <c r="D76" s="331">
        <v>0</v>
      </c>
      <c r="E76" s="332">
        <v>0</v>
      </c>
      <c r="F76" s="332">
        <v>0</v>
      </c>
      <c r="G76" s="332">
        <v>0</v>
      </c>
      <c r="H76" s="332"/>
      <c r="I76" s="332"/>
      <c r="J76" s="332"/>
      <c r="K76" s="332"/>
      <c r="L76" s="268"/>
      <c r="M76" s="269"/>
    </row>
    <row r="77" spans="1:13" ht="12.75">
      <c r="A77" s="150"/>
      <c r="B77" s="330" t="s">
        <v>200</v>
      </c>
      <c r="C77" s="108" t="s">
        <v>124</v>
      </c>
      <c r="D77" s="305"/>
      <c r="E77" s="292"/>
      <c r="F77" s="292"/>
      <c r="G77" s="292"/>
      <c r="H77" s="292"/>
      <c r="I77" s="292"/>
      <c r="J77" s="292"/>
      <c r="K77" s="292"/>
      <c r="L77" s="268"/>
      <c r="M77" s="269"/>
    </row>
    <row r="78" spans="1:13" s="125" customFormat="1" ht="12.75">
      <c r="A78" s="270"/>
      <c r="B78" s="142" t="s">
        <v>201</v>
      </c>
      <c r="C78" s="143" t="s">
        <v>124</v>
      </c>
      <c r="D78" s="283"/>
      <c r="E78" s="333"/>
      <c r="F78" s="333"/>
      <c r="G78" s="333"/>
      <c r="H78" s="333"/>
      <c r="I78" s="333"/>
      <c r="J78" s="333"/>
      <c r="K78" s="333"/>
      <c r="L78" s="268"/>
      <c r="M78" s="269"/>
    </row>
    <row r="79" spans="1:13" ht="12.75">
      <c r="A79" s="150"/>
      <c r="B79" s="141" t="s">
        <v>48</v>
      </c>
      <c r="C79" s="108" t="s">
        <v>38</v>
      </c>
      <c r="D79" s="305">
        <v>18987</v>
      </c>
      <c r="E79" s="285">
        <v>19342</v>
      </c>
      <c r="F79" s="285">
        <v>19342</v>
      </c>
      <c r="G79" s="285">
        <v>19523</v>
      </c>
      <c r="H79" s="285"/>
      <c r="I79" s="285"/>
      <c r="J79" s="285"/>
      <c r="K79" s="285"/>
      <c r="L79" s="268">
        <f aca="true" t="shared" si="7" ref="L79:L87">F79/D79*100</f>
        <v>101.86970032127245</v>
      </c>
      <c r="M79" s="269">
        <f aca="true" t="shared" si="8" ref="M79:M87">F79/E79*100</f>
        <v>100</v>
      </c>
    </row>
    <row r="80" spans="1:13" ht="12.75">
      <c r="A80" s="150"/>
      <c r="B80" s="141" t="s">
        <v>49</v>
      </c>
      <c r="C80" s="119" t="s">
        <v>57</v>
      </c>
      <c r="D80" s="334">
        <v>100</v>
      </c>
      <c r="E80" s="334">
        <v>100</v>
      </c>
      <c r="F80" s="334">
        <v>100</v>
      </c>
      <c r="G80" s="334">
        <v>100</v>
      </c>
      <c r="H80" s="334"/>
      <c r="I80" s="334"/>
      <c r="J80" s="334"/>
      <c r="K80" s="334"/>
      <c r="L80" s="268">
        <f t="shared" si="7"/>
        <v>100</v>
      </c>
      <c r="M80" s="269">
        <f t="shared" si="8"/>
        <v>100</v>
      </c>
    </row>
    <row r="81" spans="1:13" ht="12.75">
      <c r="A81" s="150"/>
      <c r="B81" s="141" t="s">
        <v>50</v>
      </c>
      <c r="C81" s="108" t="s">
        <v>38</v>
      </c>
      <c r="D81" s="305">
        <v>18987</v>
      </c>
      <c r="E81" s="285">
        <v>19342</v>
      </c>
      <c r="F81" s="285">
        <v>19342</v>
      </c>
      <c r="G81" s="285">
        <v>19554</v>
      </c>
      <c r="H81" s="285"/>
      <c r="I81" s="285"/>
      <c r="J81" s="285"/>
      <c r="K81" s="285"/>
      <c r="L81" s="268">
        <f t="shared" si="7"/>
        <v>101.86970032127245</v>
      </c>
      <c r="M81" s="269">
        <f t="shared" si="8"/>
        <v>100</v>
      </c>
    </row>
    <row r="82" spans="1:13" ht="12.75">
      <c r="A82" s="150"/>
      <c r="B82" s="141" t="s">
        <v>51</v>
      </c>
      <c r="C82" s="119" t="s">
        <v>57</v>
      </c>
      <c r="D82" s="334">
        <v>100</v>
      </c>
      <c r="E82" s="334">
        <v>100</v>
      </c>
      <c r="F82" s="334">
        <v>100</v>
      </c>
      <c r="G82" s="334">
        <v>100</v>
      </c>
      <c r="H82" s="334"/>
      <c r="I82" s="334"/>
      <c r="J82" s="334"/>
      <c r="K82" s="334"/>
      <c r="L82" s="268">
        <f t="shared" si="7"/>
        <v>100</v>
      </c>
      <c r="M82" s="269">
        <f t="shared" si="8"/>
        <v>100</v>
      </c>
    </row>
    <row r="83" spans="1:68" s="587" customFormat="1" ht="12.75">
      <c r="A83" s="566"/>
      <c r="B83" s="600" t="s">
        <v>604</v>
      </c>
      <c r="C83" s="568" t="s">
        <v>57</v>
      </c>
      <c r="D83" s="602">
        <v>65.1</v>
      </c>
      <c r="E83" s="579">
        <v>66</v>
      </c>
      <c r="F83" s="578">
        <v>66</v>
      </c>
      <c r="G83" s="579">
        <v>66</v>
      </c>
      <c r="H83" s="579"/>
      <c r="I83" s="579"/>
      <c r="J83" s="579"/>
      <c r="K83" s="579"/>
      <c r="L83" s="571">
        <f t="shared" si="7"/>
        <v>101.38248847926268</v>
      </c>
      <c r="M83" s="572">
        <f t="shared" si="8"/>
        <v>100</v>
      </c>
      <c r="BP83" s="587">
        <f>F83/E83*100</f>
        <v>100</v>
      </c>
    </row>
    <row r="84" spans="1:68" s="587" customFormat="1" ht="25.5">
      <c r="A84" s="566"/>
      <c r="B84" s="600" t="s">
        <v>605</v>
      </c>
      <c r="C84" s="568" t="s">
        <v>57</v>
      </c>
      <c r="D84" s="602">
        <v>88.6</v>
      </c>
      <c r="E84" s="579">
        <v>88</v>
      </c>
      <c r="F84" s="578">
        <v>88</v>
      </c>
      <c r="G84" s="579">
        <v>91</v>
      </c>
      <c r="H84" s="579"/>
      <c r="I84" s="579"/>
      <c r="J84" s="579"/>
      <c r="K84" s="579"/>
      <c r="L84" s="571">
        <f t="shared" si="7"/>
        <v>99.32279909706547</v>
      </c>
      <c r="M84" s="572">
        <f t="shared" si="8"/>
        <v>100</v>
      </c>
      <c r="BP84" s="587">
        <f>F84/E84*100</f>
        <v>100</v>
      </c>
    </row>
    <row r="85" spans="1:13" ht="38.25">
      <c r="A85" s="150"/>
      <c r="B85" s="335" t="s">
        <v>606</v>
      </c>
      <c r="C85" s="119" t="s">
        <v>57</v>
      </c>
      <c r="D85" s="293">
        <v>100</v>
      </c>
      <c r="E85" s="329">
        <v>100</v>
      </c>
      <c r="F85" s="328">
        <v>100</v>
      </c>
      <c r="G85" s="329">
        <v>100</v>
      </c>
      <c r="H85" s="329"/>
      <c r="I85" s="329"/>
      <c r="J85" s="329"/>
      <c r="K85" s="329"/>
      <c r="L85" s="268">
        <f t="shared" si="7"/>
        <v>100</v>
      </c>
      <c r="M85" s="269">
        <f t="shared" si="8"/>
        <v>100</v>
      </c>
    </row>
    <row r="86" spans="1:13" ht="12.75">
      <c r="A86" s="107" t="s">
        <v>94</v>
      </c>
      <c r="B86" s="147" t="s">
        <v>452</v>
      </c>
      <c r="C86" s="119"/>
      <c r="D86" s="336"/>
      <c r="E86" s="329"/>
      <c r="F86" s="329"/>
      <c r="G86" s="329"/>
      <c r="H86" s="329"/>
      <c r="I86" s="329"/>
      <c r="J86" s="329"/>
      <c r="K86" s="329"/>
      <c r="L86" s="268"/>
      <c r="M86" s="269"/>
    </row>
    <row r="87" spans="1:13" s="587" customFormat="1" ht="12.75">
      <c r="A87" s="566"/>
      <c r="B87" s="769" t="s">
        <v>220</v>
      </c>
      <c r="C87" s="770" t="s">
        <v>221</v>
      </c>
      <c r="D87" s="601">
        <v>502000</v>
      </c>
      <c r="E87" s="584">
        <v>600000</v>
      </c>
      <c r="F87" s="584">
        <v>86000</v>
      </c>
      <c r="G87" s="584">
        <v>700000</v>
      </c>
      <c r="H87" s="584"/>
      <c r="I87" s="584"/>
      <c r="J87" s="584"/>
      <c r="K87" s="584"/>
      <c r="L87" s="571">
        <f t="shared" si="7"/>
        <v>17.131474103585656</v>
      </c>
      <c r="M87" s="572">
        <f t="shared" si="8"/>
        <v>14.333333333333334</v>
      </c>
    </row>
    <row r="88" spans="1:13" s="125" customFormat="1" ht="12.75">
      <c r="A88" s="270"/>
      <c r="B88" s="337" t="s">
        <v>222</v>
      </c>
      <c r="C88" s="338" t="s">
        <v>221</v>
      </c>
      <c r="D88" s="283"/>
      <c r="E88" s="339"/>
      <c r="F88" s="339"/>
      <c r="G88" s="339"/>
      <c r="H88" s="339"/>
      <c r="I88" s="339"/>
      <c r="J88" s="339"/>
      <c r="K88" s="339"/>
      <c r="L88" s="268"/>
      <c r="M88" s="269"/>
    </row>
    <row r="89" spans="1:13" s="125" customFormat="1" ht="12.75">
      <c r="A89" s="270"/>
      <c r="B89" s="337" t="s">
        <v>223</v>
      </c>
      <c r="C89" s="338" t="s">
        <v>221</v>
      </c>
      <c r="D89" s="283"/>
      <c r="E89" s="339"/>
      <c r="F89" s="339"/>
      <c r="G89" s="339"/>
      <c r="H89" s="339"/>
      <c r="I89" s="339"/>
      <c r="J89" s="339"/>
      <c r="K89" s="339"/>
      <c r="L89" s="268"/>
      <c r="M89" s="269"/>
    </row>
    <row r="90" spans="1:13" ht="12.75">
      <c r="A90" s="107" t="s">
        <v>162</v>
      </c>
      <c r="B90" s="147" t="s">
        <v>28</v>
      </c>
      <c r="C90" s="119"/>
      <c r="D90" s="483"/>
      <c r="E90" s="484"/>
      <c r="F90" s="484"/>
      <c r="G90" s="484"/>
      <c r="H90" s="484"/>
      <c r="I90" s="484"/>
      <c r="J90" s="484"/>
      <c r="K90" s="484"/>
      <c r="L90" s="268"/>
      <c r="M90" s="269"/>
    </row>
    <row r="91" spans="1:13" ht="12.75">
      <c r="A91" s="150"/>
      <c r="B91" s="295" t="s">
        <v>44</v>
      </c>
      <c r="C91" s="108" t="s">
        <v>40</v>
      </c>
      <c r="D91" s="705">
        <f>D92+D93+D94+D95+D96</f>
        <v>19022</v>
      </c>
      <c r="E91" s="705">
        <v>17662</v>
      </c>
      <c r="F91" s="705">
        <f>F92+F93+F94+F95</f>
        <v>16725</v>
      </c>
      <c r="G91" s="705">
        <f>G92+G93+G94+G95</f>
        <v>17925</v>
      </c>
      <c r="H91" s="706"/>
      <c r="I91" s="706"/>
      <c r="J91" s="706"/>
      <c r="K91" s="706"/>
      <c r="L91" s="707">
        <f>F91/D91*100</f>
        <v>87.92450846388392</v>
      </c>
      <c r="M91" s="705">
        <f aca="true" t="shared" si="9" ref="M91:M124">F91/E91*100</f>
        <v>94.69482504812592</v>
      </c>
    </row>
    <row r="92" spans="1:13" ht="12.75">
      <c r="A92" s="150"/>
      <c r="B92" s="141" t="s">
        <v>224</v>
      </c>
      <c r="C92" s="119" t="s">
        <v>225</v>
      </c>
      <c r="D92" s="708">
        <v>1260</v>
      </c>
      <c r="E92" s="708">
        <v>1093</v>
      </c>
      <c r="F92" s="708">
        <v>1400</v>
      </c>
      <c r="G92" s="708">
        <v>1093</v>
      </c>
      <c r="H92" s="709"/>
      <c r="I92" s="709"/>
      <c r="J92" s="709"/>
      <c r="K92" s="709"/>
      <c r="L92" s="707">
        <f>F92/D92*100</f>
        <v>111.11111111111111</v>
      </c>
      <c r="M92" s="705">
        <f t="shared" si="9"/>
        <v>128.0878316559927</v>
      </c>
    </row>
    <row r="93" spans="1:13" ht="12.75">
      <c r="A93" s="150"/>
      <c r="B93" s="141" t="s">
        <v>226</v>
      </c>
      <c r="C93" s="119" t="s">
        <v>225</v>
      </c>
      <c r="D93" s="708">
        <v>5300</v>
      </c>
      <c r="E93" s="708">
        <v>5208</v>
      </c>
      <c r="F93" s="708">
        <v>5347</v>
      </c>
      <c r="G93" s="708">
        <v>5208</v>
      </c>
      <c r="H93" s="709"/>
      <c r="I93" s="709"/>
      <c r="J93" s="709"/>
      <c r="K93" s="709"/>
      <c r="L93" s="707">
        <f>F93/D93*100</f>
        <v>100.88679245283019</v>
      </c>
      <c r="M93" s="705">
        <f t="shared" si="9"/>
        <v>102.66897081413211</v>
      </c>
    </row>
    <row r="94" spans="1:13" ht="12.75">
      <c r="A94" s="150"/>
      <c r="B94" s="141" t="s">
        <v>227</v>
      </c>
      <c r="C94" s="108" t="s">
        <v>40</v>
      </c>
      <c r="D94" s="708">
        <v>6344</v>
      </c>
      <c r="E94" s="708">
        <v>7763</v>
      </c>
      <c r="F94" s="708">
        <v>6292</v>
      </c>
      <c r="G94" s="708">
        <v>7763</v>
      </c>
      <c r="H94" s="709"/>
      <c r="I94" s="709"/>
      <c r="J94" s="709"/>
      <c r="K94" s="709"/>
      <c r="L94" s="707">
        <f>F94/D94*100</f>
        <v>99.18032786885246</v>
      </c>
      <c r="M94" s="705">
        <f t="shared" si="9"/>
        <v>81.0511400231869</v>
      </c>
    </row>
    <row r="95" spans="1:13" ht="12.75">
      <c r="A95" s="150"/>
      <c r="B95" s="141" t="s">
        <v>228</v>
      </c>
      <c r="C95" s="108" t="s">
        <v>40</v>
      </c>
      <c r="D95" s="708">
        <v>3770</v>
      </c>
      <c r="E95" s="708">
        <v>3861</v>
      </c>
      <c r="F95" s="708">
        <v>3686</v>
      </c>
      <c r="G95" s="708">
        <v>3861</v>
      </c>
      <c r="H95" s="709"/>
      <c r="I95" s="709"/>
      <c r="J95" s="709"/>
      <c r="K95" s="709"/>
      <c r="L95" s="707">
        <f>F95/D95*100</f>
        <v>97.77188328912467</v>
      </c>
      <c r="M95" s="705">
        <f t="shared" si="9"/>
        <v>95.46749546749547</v>
      </c>
    </row>
    <row r="96" spans="1:13" ht="15.75">
      <c r="A96" s="150"/>
      <c r="B96" s="141" t="s">
        <v>229</v>
      </c>
      <c r="C96" s="108" t="s">
        <v>40</v>
      </c>
      <c r="D96" s="708">
        <v>2348</v>
      </c>
      <c r="E96" s="710">
        <v>2263</v>
      </c>
      <c r="F96" s="710">
        <v>2263</v>
      </c>
      <c r="G96" s="707">
        <v>2402</v>
      </c>
      <c r="H96" s="711"/>
      <c r="I96" s="711"/>
      <c r="J96" s="711"/>
      <c r="K96" s="711"/>
      <c r="L96" s="707">
        <f>G96/D96%</f>
        <v>102.29982964224872</v>
      </c>
      <c r="M96" s="707">
        <f>F96/E96%</f>
        <v>100</v>
      </c>
    </row>
    <row r="97" spans="1:13" ht="12.75">
      <c r="A97" s="150"/>
      <c r="B97" s="141" t="s">
        <v>230</v>
      </c>
      <c r="C97" s="108" t="s">
        <v>13</v>
      </c>
      <c r="D97" s="709">
        <v>514</v>
      </c>
      <c r="E97" s="712">
        <f>E98</f>
        <v>571</v>
      </c>
      <c r="F97" s="712">
        <f>F98</f>
        <v>571</v>
      </c>
      <c r="G97" s="713">
        <v>574</v>
      </c>
      <c r="H97" s="711"/>
      <c r="I97" s="711"/>
      <c r="J97" s="711"/>
      <c r="K97" s="711"/>
      <c r="L97" s="707">
        <f>F97/D97</f>
        <v>1.1108949416342413</v>
      </c>
      <c r="M97" s="707">
        <f>F97/E97%</f>
        <v>100</v>
      </c>
    </row>
    <row r="98" spans="1:13" ht="12.75">
      <c r="A98" s="150"/>
      <c r="B98" s="142" t="s">
        <v>231</v>
      </c>
      <c r="C98" s="143" t="s">
        <v>13</v>
      </c>
      <c r="D98" s="714">
        <v>514</v>
      </c>
      <c r="E98" s="715">
        <v>571</v>
      </c>
      <c r="F98" s="715">
        <v>571</v>
      </c>
      <c r="G98" s="713">
        <v>574</v>
      </c>
      <c r="H98" s="716"/>
      <c r="I98" s="716"/>
      <c r="J98" s="716"/>
      <c r="K98" s="716"/>
      <c r="L98" s="707">
        <f>G98/D98%</f>
        <v>111.67315175097276</v>
      </c>
      <c r="M98" s="707">
        <f>F98/E98%</f>
        <v>100</v>
      </c>
    </row>
    <row r="99" spans="1:13" ht="12.75">
      <c r="A99" s="150"/>
      <c r="B99" s="141" t="s">
        <v>47</v>
      </c>
      <c r="C99" s="119" t="s">
        <v>57</v>
      </c>
      <c r="D99" s="717">
        <v>99.8</v>
      </c>
      <c r="E99" s="718">
        <v>99.99</v>
      </c>
      <c r="F99" s="718">
        <v>99.99</v>
      </c>
      <c r="G99" s="719">
        <v>100</v>
      </c>
      <c r="H99" s="720"/>
      <c r="I99" s="720"/>
      <c r="J99" s="720"/>
      <c r="K99" s="720"/>
      <c r="L99" s="707">
        <f>F99/D99*100</f>
        <v>100.19038076152304</v>
      </c>
      <c r="M99" s="705">
        <f t="shared" si="9"/>
        <v>100</v>
      </c>
    </row>
    <row r="100" spans="1:13" ht="12.75">
      <c r="A100" s="150"/>
      <c r="B100" s="141" t="s">
        <v>86</v>
      </c>
      <c r="C100" s="119"/>
      <c r="D100" s="717"/>
      <c r="E100" s="721"/>
      <c r="F100" s="721"/>
      <c r="G100" s="721"/>
      <c r="H100" s="722"/>
      <c r="I100" s="722"/>
      <c r="J100" s="722"/>
      <c r="K100" s="722"/>
      <c r="L100" s="707"/>
      <c r="M100" s="705"/>
    </row>
    <row r="101" spans="1:13" ht="12.75">
      <c r="A101" s="150"/>
      <c r="B101" s="295" t="s">
        <v>45</v>
      </c>
      <c r="C101" s="119" t="s">
        <v>57</v>
      </c>
      <c r="D101" s="717">
        <v>98.5</v>
      </c>
      <c r="E101" s="723">
        <v>99.8</v>
      </c>
      <c r="F101" s="723">
        <v>99.8</v>
      </c>
      <c r="G101" s="723">
        <v>99.9</v>
      </c>
      <c r="H101" s="724"/>
      <c r="I101" s="724"/>
      <c r="J101" s="724"/>
      <c r="K101" s="724"/>
      <c r="L101" s="707">
        <f>F101/D101*100</f>
        <v>101.31979695431473</v>
      </c>
      <c r="M101" s="705">
        <f t="shared" si="9"/>
        <v>100</v>
      </c>
    </row>
    <row r="102" spans="1:13" ht="12.75">
      <c r="A102" s="150"/>
      <c r="B102" s="295" t="s">
        <v>46</v>
      </c>
      <c r="C102" s="119" t="s">
        <v>57</v>
      </c>
      <c r="D102" s="717">
        <v>86.92</v>
      </c>
      <c r="E102" s="723">
        <v>87.5</v>
      </c>
      <c r="F102" s="723">
        <v>87.5</v>
      </c>
      <c r="G102" s="723">
        <v>88.07</v>
      </c>
      <c r="H102" s="724"/>
      <c r="I102" s="724"/>
      <c r="J102" s="724"/>
      <c r="K102" s="724"/>
      <c r="L102" s="707">
        <f>F102/D102*100</f>
        <v>100.66728025770824</v>
      </c>
      <c r="M102" s="705">
        <f t="shared" si="9"/>
        <v>100</v>
      </c>
    </row>
    <row r="103" spans="1:13" ht="12.75">
      <c r="A103" s="150"/>
      <c r="B103" s="295" t="s">
        <v>96</v>
      </c>
      <c r="C103" s="119" t="s">
        <v>57</v>
      </c>
      <c r="D103" s="725">
        <v>12.3853211009174</v>
      </c>
      <c r="E103" s="725">
        <v>12.3853211009174</v>
      </c>
      <c r="F103" s="725">
        <v>12.3853211009174</v>
      </c>
      <c r="G103" s="725">
        <v>12.3853211009174</v>
      </c>
      <c r="H103" s="726"/>
      <c r="I103" s="726"/>
      <c r="J103" s="726"/>
      <c r="K103" s="726"/>
      <c r="L103" s="707">
        <f>F103/D103*100</f>
        <v>100</v>
      </c>
      <c r="M103" s="707">
        <f>G103/E103*100</f>
        <v>100</v>
      </c>
    </row>
    <row r="104" spans="1:13" ht="12.75">
      <c r="A104" s="150"/>
      <c r="B104" s="141" t="s">
        <v>630</v>
      </c>
      <c r="C104" s="119"/>
      <c r="D104" s="727"/>
      <c r="E104" s="726"/>
      <c r="F104" s="726"/>
      <c r="G104" s="726"/>
      <c r="H104" s="726"/>
      <c r="I104" s="726"/>
      <c r="J104" s="726"/>
      <c r="K104" s="726"/>
      <c r="L104" s="707"/>
      <c r="M104" s="705"/>
    </row>
    <row r="105" spans="1:13" ht="12.75">
      <c r="A105" s="150"/>
      <c r="B105" s="141" t="s">
        <v>97</v>
      </c>
      <c r="C105" s="119" t="s">
        <v>57</v>
      </c>
      <c r="D105" s="708">
        <v>100</v>
      </c>
      <c r="E105" s="708">
        <v>100</v>
      </c>
      <c r="F105" s="708">
        <v>100</v>
      </c>
      <c r="G105" s="708">
        <v>100</v>
      </c>
      <c r="H105" s="708">
        <v>100</v>
      </c>
      <c r="I105" s="708">
        <v>100</v>
      </c>
      <c r="J105" s="708">
        <v>100</v>
      </c>
      <c r="K105" s="708">
        <v>100</v>
      </c>
      <c r="L105" s="708">
        <v>100</v>
      </c>
      <c r="M105" s="708">
        <v>100</v>
      </c>
    </row>
    <row r="106" spans="1:13" ht="12.75">
      <c r="A106" s="150"/>
      <c r="B106" s="141" t="s">
        <v>232</v>
      </c>
      <c r="C106" s="119" t="s">
        <v>57</v>
      </c>
      <c r="D106" s="708">
        <v>100</v>
      </c>
      <c r="E106" s="708">
        <v>100</v>
      </c>
      <c r="F106" s="708">
        <v>100</v>
      </c>
      <c r="G106" s="708">
        <v>100</v>
      </c>
      <c r="H106" s="708">
        <v>100</v>
      </c>
      <c r="I106" s="708">
        <v>100</v>
      </c>
      <c r="J106" s="708">
        <v>100</v>
      </c>
      <c r="K106" s="708">
        <v>100</v>
      </c>
      <c r="L106" s="708">
        <v>100</v>
      </c>
      <c r="M106" s="708">
        <v>100</v>
      </c>
    </row>
    <row r="107" spans="1:13" ht="12.75">
      <c r="A107" s="150"/>
      <c r="B107" s="141" t="s">
        <v>233</v>
      </c>
      <c r="C107" s="119" t="s">
        <v>57</v>
      </c>
      <c r="D107" s="708">
        <v>100</v>
      </c>
      <c r="E107" s="708">
        <v>100</v>
      </c>
      <c r="F107" s="708">
        <v>100</v>
      </c>
      <c r="G107" s="708">
        <v>100</v>
      </c>
      <c r="H107" s="708">
        <v>100</v>
      </c>
      <c r="I107" s="708">
        <v>100</v>
      </c>
      <c r="J107" s="708">
        <v>100</v>
      </c>
      <c r="K107" s="708">
        <v>100</v>
      </c>
      <c r="L107" s="708">
        <v>100</v>
      </c>
      <c r="M107" s="708">
        <v>100</v>
      </c>
    </row>
    <row r="108" spans="1:13" ht="25.5">
      <c r="A108" s="150"/>
      <c r="B108" s="295" t="s">
        <v>473</v>
      </c>
      <c r="C108" s="108" t="s">
        <v>104</v>
      </c>
      <c r="D108" s="708">
        <v>22</v>
      </c>
      <c r="E108" s="708">
        <v>23</v>
      </c>
      <c r="F108" s="708">
        <v>17</v>
      </c>
      <c r="G108" s="708">
        <v>17</v>
      </c>
      <c r="H108" s="708"/>
      <c r="I108" s="709"/>
      <c r="J108" s="709"/>
      <c r="K108" s="709"/>
      <c r="L108" s="707">
        <f aca="true" t="shared" si="10" ref="L108:L114">F108/D108*100</f>
        <v>77.27272727272727</v>
      </c>
      <c r="M108" s="705">
        <f t="shared" si="9"/>
        <v>73.91304347826086</v>
      </c>
    </row>
    <row r="109" spans="1:13" ht="12.75">
      <c r="A109" s="150"/>
      <c r="B109" s="485" t="s">
        <v>451</v>
      </c>
      <c r="C109" s="108" t="s">
        <v>104</v>
      </c>
      <c r="D109" s="708">
        <v>23</v>
      </c>
      <c r="E109" s="713">
        <v>23</v>
      </c>
      <c r="F109" s="713">
        <v>17</v>
      </c>
      <c r="G109" s="713">
        <v>17</v>
      </c>
      <c r="H109" s="713"/>
      <c r="I109" s="728"/>
      <c r="J109" s="728"/>
      <c r="K109" s="728"/>
      <c r="L109" s="707">
        <f t="shared" si="10"/>
        <v>73.91304347826086</v>
      </c>
      <c r="M109" s="705">
        <f t="shared" si="9"/>
        <v>73.91304347826086</v>
      </c>
    </row>
    <row r="110" spans="1:13" ht="12.75">
      <c r="A110" s="150"/>
      <c r="B110" s="141" t="s">
        <v>450</v>
      </c>
      <c r="C110" s="119" t="s">
        <v>57</v>
      </c>
      <c r="D110" s="708">
        <v>100</v>
      </c>
      <c r="E110" s="729">
        <v>100</v>
      </c>
      <c r="F110" s="730">
        <v>100</v>
      </c>
      <c r="G110" s="730">
        <v>100</v>
      </c>
      <c r="H110" s="730"/>
      <c r="I110" s="731"/>
      <c r="J110" s="731"/>
      <c r="K110" s="731"/>
      <c r="L110" s="707">
        <f t="shared" si="10"/>
        <v>100</v>
      </c>
      <c r="M110" s="705">
        <f t="shared" si="9"/>
        <v>100</v>
      </c>
    </row>
    <row r="111" spans="1:13" ht="12.75">
      <c r="A111" s="150"/>
      <c r="B111" s="141" t="s">
        <v>234</v>
      </c>
      <c r="C111" s="108" t="s">
        <v>99</v>
      </c>
      <c r="D111" s="708">
        <v>1</v>
      </c>
      <c r="E111" s="713">
        <v>1</v>
      </c>
      <c r="F111" s="713">
        <v>1</v>
      </c>
      <c r="G111" s="713">
        <v>1</v>
      </c>
      <c r="H111" s="713"/>
      <c r="I111" s="728"/>
      <c r="J111" s="728"/>
      <c r="K111" s="728"/>
      <c r="L111" s="707">
        <f t="shared" si="10"/>
        <v>100</v>
      </c>
      <c r="M111" s="705">
        <f t="shared" si="9"/>
        <v>100</v>
      </c>
    </row>
    <row r="112" spans="1:13" ht="12.75">
      <c r="A112" s="150"/>
      <c r="B112" s="141" t="s">
        <v>235</v>
      </c>
      <c r="C112" s="119" t="s">
        <v>57</v>
      </c>
      <c r="D112" s="708">
        <v>100</v>
      </c>
      <c r="E112" s="708">
        <v>100</v>
      </c>
      <c r="F112" s="708">
        <v>100</v>
      </c>
      <c r="G112" s="708">
        <v>100</v>
      </c>
      <c r="H112" s="732"/>
      <c r="I112" s="726"/>
      <c r="J112" s="726"/>
      <c r="K112" s="726"/>
      <c r="L112" s="707">
        <f t="shared" si="10"/>
        <v>100</v>
      </c>
      <c r="M112" s="707">
        <f>G112/E112*100</f>
        <v>100</v>
      </c>
    </row>
    <row r="113" spans="1:13" ht="12.75">
      <c r="A113" s="150"/>
      <c r="B113" s="141" t="s">
        <v>98</v>
      </c>
      <c r="C113" s="119" t="s">
        <v>398</v>
      </c>
      <c r="D113" s="708">
        <v>17</v>
      </c>
      <c r="E113" s="713">
        <v>23</v>
      </c>
      <c r="F113" s="713">
        <v>17</v>
      </c>
      <c r="G113" s="713">
        <v>17</v>
      </c>
      <c r="H113" s="713"/>
      <c r="I113" s="728"/>
      <c r="J113" s="728"/>
      <c r="K113" s="728"/>
      <c r="L113" s="707">
        <f t="shared" si="10"/>
        <v>100</v>
      </c>
      <c r="M113" s="705">
        <f>F113/E113*100</f>
        <v>73.91304347826086</v>
      </c>
    </row>
    <row r="114" spans="1:13" ht="12.75">
      <c r="A114" s="150"/>
      <c r="B114" s="141" t="s">
        <v>95</v>
      </c>
      <c r="C114" s="119" t="s">
        <v>57</v>
      </c>
      <c r="D114" s="733">
        <v>95.89</v>
      </c>
      <c r="E114" s="733">
        <v>97</v>
      </c>
      <c r="F114" s="733">
        <v>99.23</v>
      </c>
      <c r="G114" s="732">
        <v>98</v>
      </c>
      <c r="H114" s="732"/>
      <c r="I114" s="726"/>
      <c r="J114" s="726"/>
      <c r="K114" s="726"/>
      <c r="L114" s="707">
        <f t="shared" si="10"/>
        <v>103.48315778496193</v>
      </c>
      <c r="M114" s="705">
        <f>F114/E114*100</f>
        <v>102.29896907216497</v>
      </c>
    </row>
    <row r="115" spans="1:13" ht="12.75">
      <c r="A115" s="150"/>
      <c r="B115" s="141" t="s">
        <v>236</v>
      </c>
      <c r="C115" s="119" t="s">
        <v>57</v>
      </c>
      <c r="D115" s="734">
        <f>D116/61</f>
        <v>0.7049180327868853</v>
      </c>
      <c r="E115" s="734">
        <f>E116/60</f>
        <v>0.8333333333333334</v>
      </c>
      <c r="F115" s="734">
        <f aca="true" t="shared" si="11" ref="F115:L115">F116/60</f>
        <v>0.8166666666666667</v>
      </c>
      <c r="G115" s="734">
        <f t="shared" si="11"/>
        <v>0.85</v>
      </c>
      <c r="H115" s="734">
        <f t="shared" si="11"/>
        <v>0</v>
      </c>
      <c r="I115" s="734">
        <f t="shared" si="11"/>
        <v>0</v>
      </c>
      <c r="J115" s="734">
        <f t="shared" si="11"/>
        <v>0</v>
      </c>
      <c r="K115" s="734">
        <f t="shared" si="11"/>
        <v>0</v>
      </c>
      <c r="L115" s="734">
        <f t="shared" si="11"/>
        <v>1.8992248062015504</v>
      </c>
      <c r="M115" s="705">
        <f t="shared" si="9"/>
        <v>98</v>
      </c>
    </row>
    <row r="116" spans="1:72" s="587" customFormat="1" ht="12.75">
      <c r="A116" s="566"/>
      <c r="B116" s="595" t="s">
        <v>237</v>
      </c>
      <c r="C116" s="568" t="s">
        <v>238</v>
      </c>
      <c r="D116" s="771">
        <v>43</v>
      </c>
      <c r="E116" s="746">
        <v>50</v>
      </c>
      <c r="F116" s="746">
        <v>49</v>
      </c>
      <c r="G116" s="746">
        <v>51</v>
      </c>
      <c r="H116" s="746"/>
      <c r="I116" s="772"/>
      <c r="J116" s="772"/>
      <c r="K116" s="772"/>
      <c r="L116" s="746">
        <f>F116/D116*100</f>
        <v>113.95348837209302</v>
      </c>
      <c r="M116" s="747">
        <f t="shared" si="9"/>
        <v>98</v>
      </c>
      <c r="BT116" s="773">
        <f>51/60</f>
        <v>0.85</v>
      </c>
    </row>
    <row r="117" spans="1:13" s="118" customFormat="1" ht="13.5">
      <c r="A117" s="161"/>
      <c r="B117" s="298" t="s">
        <v>239</v>
      </c>
      <c r="C117" s="302" t="s">
        <v>240</v>
      </c>
      <c r="D117" s="735">
        <v>16</v>
      </c>
      <c r="E117" s="736">
        <v>18</v>
      </c>
      <c r="F117" s="736">
        <v>18</v>
      </c>
      <c r="G117" s="736">
        <v>18</v>
      </c>
      <c r="H117" s="736"/>
      <c r="I117" s="737"/>
      <c r="J117" s="737"/>
      <c r="K117" s="737"/>
      <c r="L117" s="707">
        <f>F117/D117*100</f>
        <v>112.5</v>
      </c>
      <c r="M117" s="705">
        <f t="shared" si="9"/>
        <v>100</v>
      </c>
    </row>
    <row r="118" spans="1:13" s="118" customFormat="1" ht="13.5">
      <c r="A118" s="161"/>
      <c r="B118" s="298" t="s">
        <v>241</v>
      </c>
      <c r="C118" s="302" t="s">
        <v>240</v>
      </c>
      <c r="D118" s="735">
        <v>13</v>
      </c>
      <c r="E118" s="736">
        <v>13</v>
      </c>
      <c r="F118" s="736">
        <v>13</v>
      </c>
      <c r="G118" s="736">
        <v>13</v>
      </c>
      <c r="H118" s="736"/>
      <c r="I118" s="737"/>
      <c r="J118" s="737"/>
      <c r="K118" s="737"/>
      <c r="L118" s="707">
        <f>F118/D118*100</f>
        <v>100</v>
      </c>
      <c r="M118" s="705">
        <f t="shared" si="9"/>
        <v>100</v>
      </c>
    </row>
    <row r="119" spans="1:13" s="118" customFormat="1" ht="13.5">
      <c r="A119" s="161"/>
      <c r="B119" s="298" t="s">
        <v>242</v>
      </c>
      <c r="C119" s="302" t="s">
        <v>240</v>
      </c>
      <c r="D119" s="735">
        <v>12</v>
      </c>
      <c r="E119" s="736">
        <v>15</v>
      </c>
      <c r="F119" s="736">
        <v>15</v>
      </c>
      <c r="G119" s="736">
        <v>15</v>
      </c>
      <c r="H119" s="736"/>
      <c r="I119" s="737"/>
      <c r="J119" s="737"/>
      <c r="K119" s="737"/>
      <c r="L119" s="707">
        <f>F119/D119*100</f>
        <v>125</v>
      </c>
      <c r="M119" s="705">
        <f t="shared" si="9"/>
        <v>100</v>
      </c>
    </row>
    <row r="120" spans="1:13" s="125" customFormat="1" ht="12.75">
      <c r="A120" s="161"/>
      <c r="B120" s="486" t="s">
        <v>243</v>
      </c>
      <c r="C120" s="302" t="s">
        <v>240</v>
      </c>
      <c r="D120" s="738">
        <v>2</v>
      </c>
      <c r="E120" s="739">
        <v>2</v>
      </c>
      <c r="F120" s="739">
        <v>2</v>
      </c>
      <c r="G120" s="739">
        <v>2</v>
      </c>
      <c r="H120" s="739"/>
      <c r="I120" s="740"/>
      <c r="J120" s="740"/>
      <c r="K120" s="740"/>
      <c r="L120" s="741">
        <v>100</v>
      </c>
      <c r="M120" s="742">
        <v>100</v>
      </c>
    </row>
    <row r="121" spans="1:13" s="587" customFormat="1" ht="12.75">
      <c r="A121" s="566"/>
      <c r="B121" s="595" t="s">
        <v>5</v>
      </c>
      <c r="C121" s="568" t="s">
        <v>57</v>
      </c>
      <c r="D121" s="743">
        <v>90.16</v>
      </c>
      <c r="E121" s="744">
        <v>90.7</v>
      </c>
      <c r="F121" s="744">
        <v>92.2</v>
      </c>
      <c r="G121" s="744">
        <v>92.2</v>
      </c>
      <c r="H121" s="745"/>
      <c r="I121" s="745"/>
      <c r="J121" s="745"/>
      <c r="K121" s="745"/>
      <c r="L121" s="746">
        <f>F121/D121*100</f>
        <v>102.26264418811004</v>
      </c>
      <c r="M121" s="747">
        <f t="shared" si="9"/>
        <v>101.65380374862183</v>
      </c>
    </row>
    <row r="122" spans="1:14" s="125" customFormat="1" ht="12.75">
      <c r="A122" s="161"/>
      <c r="B122" s="486" t="s">
        <v>244</v>
      </c>
      <c r="C122" s="119" t="s">
        <v>57</v>
      </c>
      <c r="D122" s="748">
        <v>87.11</v>
      </c>
      <c r="E122" s="749">
        <v>88.9</v>
      </c>
      <c r="F122" s="749">
        <v>88.9</v>
      </c>
      <c r="G122" s="749">
        <v>88.9</v>
      </c>
      <c r="H122" s="750"/>
      <c r="I122" s="750"/>
      <c r="J122" s="750"/>
      <c r="K122" s="750"/>
      <c r="L122" s="707">
        <f>F122/D122*100</f>
        <v>102.05487314889221</v>
      </c>
      <c r="M122" s="705">
        <f t="shared" si="9"/>
        <v>100</v>
      </c>
      <c r="N122" s="125">
        <v>20</v>
      </c>
    </row>
    <row r="123" spans="1:14" s="125" customFormat="1" ht="12.75">
      <c r="A123" s="161"/>
      <c r="B123" s="486" t="s">
        <v>245</v>
      </c>
      <c r="C123" s="161" t="s">
        <v>57</v>
      </c>
      <c r="D123" s="751">
        <v>84.47</v>
      </c>
      <c r="E123" s="751">
        <v>88.9</v>
      </c>
      <c r="F123" s="751">
        <v>88.9</v>
      </c>
      <c r="G123" s="751">
        <v>88.9</v>
      </c>
      <c r="H123" s="752"/>
      <c r="I123" s="752"/>
      <c r="J123" s="752"/>
      <c r="K123" s="752"/>
      <c r="L123" s="707">
        <f>F123/D123*100</f>
        <v>105.24446549070676</v>
      </c>
      <c r="M123" s="705">
        <f t="shared" si="9"/>
        <v>100</v>
      </c>
      <c r="N123" s="125">
        <v>15</v>
      </c>
    </row>
    <row r="124" spans="1:14" s="125" customFormat="1" ht="12.75">
      <c r="A124" s="161"/>
      <c r="B124" s="486" t="s">
        <v>246</v>
      </c>
      <c r="C124" s="161" t="s">
        <v>57</v>
      </c>
      <c r="D124" s="753">
        <v>97.08</v>
      </c>
      <c r="E124" s="754">
        <v>97.8</v>
      </c>
      <c r="F124" s="754">
        <v>97.8</v>
      </c>
      <c r="G124" s="754">
        <v>97.8</v>
      </c>
      <c r="H124" s="755"/>
      <c r="I124" s="755"/>
      <c r="J124" s="755"/>
      <c r="K124" s="755"/>
      <c r="L124" s="707">
        <f>F124/D124*100</f>
        <v>100.74165636588381</v>
      </c>
      <c r="M124" s="705">
        <f t="shared" si="9"/>
        <v>100</v>
      </c>
      <c r="N124" s="125">
        <v>22</v>
      </c>
    </row>
    <row r="125" spans="1:13" s="125" customFormat="1" ht="12.75">
      <c r="A125" s="161"/>
      <c r="B125" s="486" t="s">
        <v>247</v>
      </c>
      <c r="C125" s="161" t="s">
        <v>57</v>
      </c>
      <c r="D125" s="756">
        <v>100</v>
      </c>
      <c r="E125" s="756">
        <v>100</v>
      </c>
      <c r="F125" s="756">
        <v>100</v>
      </c>
      <c r="G125" s="756">
        <v>100</v>
      </c>
      <c r="H125" s="756">
        <v>100</v>
      </c>
      <c r="I125" s="756">
        <v>100</v>
      </c>
      <c r="J125" s="756">
        <v>100</v>
      </c>
      <c r="K125" s="756">
        <v>100</v>
      </c>
      <c r="L125" s="756">
        <v>100</v>
      </c>
      <c r="M125" s="756">
        <v>100</v>
      </c>
    </row>
    <row r="126" spans="1:13" ht="12.75">
      <c r="A126" s="107" t="s">
        <v>248</v>
      </c>
      <c r="B126" s="147" t="s">
        <v>163</v>
      </c>
      <c r="C126" s="119"/>
      <c r="D126" s="757"/>
      <c r="E126" s="711"/>
      <c r="F126" s="711"/>
      <c r="G126" s="711"/>
      <c r="H126" s="711"/>
      <c r="I126" s="711"/>
      <c r="J126" s="711"/>
      <c r="K126" s="711"/>
      <c r="L126" s="741"/>
      <c r="M126" s="742"/>
    </row>
    <row r="127" spans="1:13" ht="12.75">
      <c r="A127" s="107"/>
      <c r="B127" s="141" t="s">
        <v>249</v>
      </c>
      <c r="C127" s="152" t="s">
        <v>164</v>
      </c>
      <c r="D127" s="758">
        <v>1</v>
      </c>
      <c r="E127" s="759">
        <v>1</v>
      </c>
      <c r="F127" s="759">
        <v>1</v>
      </c>
      <c r="G127" s="759">
        <v>1</v>
      </c>
      <c r="H127" s="711"/>
      <c r="I127" s="711"/>
      <c r="J127" s="711"/>
      <c r="K127" s="711"/>
      <c r="L127" s="741">
        <f>F127/D127*100</f>
        <v>100</v>
      </c>
      <c r="M127" s="742">
        <f>F127/E127*100</f>
        <v>100</v>
      </c>
    </row>
    <row r="128" spans="1:13" s="587" customFormat="1" ht="12.75">
      <c r="A128" s="566"/>
      <c r="B128" s="600" t="s">
        <v>250</v>
      </c>
      <c r="C128" s="568" t="s">
        <v>39</v>
      </c>
      <c r="D128" s="760">
        <v>1</v>
      </c>
      <c r="E128" s="760">
        <v>1</v>
      </c>
      <c r="F128" s="760">
        <v>1</v>
      </c>
      <c r="G128" s="760">
        <v>1</v>
      </c>
      <c r="H128" s="761"/>
      <c r="I128" s="761"/>
      <c r="J128" s="761"/>
      <c r="K128" s="761"/>
      <c r="L128" s="762">
        <f>F128/D128*100</f>
        <v>100</v>
      </c>
      <c r="M128" s="763">
        <f>F128/E128*100</f>
        <v>100</v>
      </c>
    </row>
    <row r="129" spans="1:13" ht="12.75">
      <c r="A129" s="340"/>
      <c r="B129" s="341" t="s">
        <v>198</v>
      </c>
      <c r="C129" s="342" t="s">
        <v>57</v>
      </c>
      <c r="D129" s="764">
        <v>4.76</v>
      </c>
      <c r="E129" s="764">
        <v>4.76</v>
      </c>
      <c r="F129" s="765">
        <v>7</v>
      </c>
      <c r="G129" s="765">
        <v>7</v>
      </c>
      <c r="H129" s="766"/>
      <c r="I129" s="766"/>
      <c r="J129" s="766"/>
      <c r="K129" s="766"/>
      <c r="L129" s="767">
        <f>F129/D129*100</f>
        <v>147.05882352941177</v>
      </c>
      <c r="M129" s="768">
        <f>F129/E129*100</f>
        <v>147.05882352941177</v>
      </c>
    </row>
    <row r="130" ht="12.75">
      <c r="E130" s="345"/>
    </row>
    <row r="131" ht="12.75">
      <c r="E131" s="345"/>
    </row>
    <row r="132" ht="12.75">
      <c r="E132" s="345"/>
    </row>
    <row r="133" ht="12.75">
      <c r="E133" s="345"/>
    </row>
    <row r="134" ht="12.75">
      <c r="E134" s="345"/>
    </row>
    <row r="135" ht="12.75">
      <c r="E135" s="345"/>
    </row>
    <row r="136" ht="12.75">
      <c r="E136" s="345"/>
    </row>
    <row r="137" ht="12.75">
      <c r="E137" s="345"/>
    </row>
    <row r="138" ht="12.75">
      <c r="E138" s="345"/>
    </row>
    <row r="139" ht="12.75">
      <c r="E139" s="345"/>
    </row>
    <row r="140" ht="12.75">
      <c r="E140" s="345"/>
    </row>
    <row r="141" ht="12.75">
      <c r="E141" s="345"/>
    </row>
    <row r="142" ht="12.75">
      <c r="E142" s="345"/>
    </row>
    <row r="143" ht="12.75">
      <c r="E143" s="345"/>
    </row>
    <row r="144" ht="12.75">
      <c r="E144" s="345"/>
    </row>
    <row r="145" ht="12.75">
      <c r="E145" s="345"/>
    </row>
    <row r="146" ht="12.75">
      <c r="E146" s="345"/>
    </row>
    <row r="147" ht="12.75">
      <c r="E147" s="345"/>
    </row>
    <row r="148" ht="12.75">
      <c r="E148" s="345"/>
    </row>
    <row r="149" ht="12.75">
      <c r="E149" s="345"/>
    </row>
    <row r="150" ht="12.75">
      <c r="E150" s="345"/>
    </row>
    <row r="151" ht="12.75">
      <c r="E151" s="345"/>
    </row>
    <row r="152" ht="12.75">
      <c r="E152" s="345"/>
    </row>
    <row r="153" ht="12.75">
      <c r="E153" s="345"/>
    </row>
    <row r="154" ht="12.75">
      <c r="E154" s="345"/>
    </row>
    <row r="155" ht="12.75">
      <c r="E155" s="345"/>
    </row>
    <row r="156" ht="12.75">
      <c r="E156" s="345"/>
    </row>
    <row r="157" ht="12.75">
      <c r="E157" s="345"/>
    </row>
    <row r="158" ht="12.75">
      <c r="E158" s="345"/>
    </row>
    <row r="159" ht="12.75">
      <c r="E159" s="345"/>
    </row>
    <row r="160" ht="12.75">
      <c r="E160" s="345"/>
    </row>
    <row r="161" ht="12.75">
      <c r="E161" s="345"/>
    </row>
    <row r="162" ht="12.75">
      <c r="E162" s="345"/>
    </row>
    <row r="163" ht="12.75">
      <c r="E163" s="345"/>
    </row>
    <row r="164" ht="12.75">
      <c r="E164" s="345"/>
    </row>
    <row r="165" ht="12.75">
      <c r="E165" s="345"/>
    </row>
    <row r="166" ht="12.75">
      <c r="E166" s="345"/>
    </row>
  </sheetData>
  <sheetProtection/>
  <mergeCells count="15">
    <mergeCell ref="A4:M4"/>
    <mergeCell ref="F1:M1"/>
    <mergeCell ref="A1:B2"/>
    <mergeCell ref="L6:M6"/>
    <mergeCell ref="A3:M3"/>
    <mergeCell ref="C6:C7"/>
    <mergeCell ref="D6:D7"/>
    <mergeCell ref="G6:G7"/>
    <mergeCell ref="E6:F6"/>
    <mergeCell ref="A6:A7"/>
    <mergeCell ref="B6:B7"/>
    <mergeCell ref="K6:K7"/>
    <mergeCell ref="H6:H7"/>
    <mergeCell ref="I6:I7"/>
    <mergeCell ref="J6:J7"/>
  </mergeCells>
  <printOptions horizontalCentered="1"/>
  <pageMargins left="0.5511811023622047" right="0.03937007874015748" top="0.3937007874015748" bottom="0.3937007874015748" header="0.35433070866141736" footer="0.31496062992125984"/>
  <pageSetup horizontalDpi="600" verticalDpi="600" orientation="portrait" paperSize="9" scale="8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0"/>
  <sheetViews>
    <sheetView zoomScalePageLayoutView="0" workbookViewId="0" topLeftCell="A10">
      <selection activeCell="A3" sqref="A3:IV3"/>
    </sheetView>
  </sheetViews>
  <sheetFormatPr defaultColWidth="10.28125" defaultRowHeight="12.75"/>
  <cols>
    <col min="1" max="1" width="4.8515625" style="346" customWidth="1"/>
    <col min="2" max="2" width="41.8515625" style="346" customWidth="1"/>
    <col min="3" max="3" width="9.421875" style="346" bestFit="1" customWidth="1"/>
    <col min="4" max="4" width="9.00390625" style="346" bestFit="1" customWidth="1"/>
    <col min="5" max="5" width="8.140625" style="346" bestFit="1" customWidth="1"/>
    <col min="6" max="6" width="9.140625" style="346" bestFit="1" customWidth="1"/>
    <col min="7" max="7" width="8.140625" style="346" bestFit="1" customWidth="1"/>
    <col min="8" max="11" width="10.00390625" style="346" hidden="1" customWidth="1"/>
    <col min="12" max="12" width="9.00390625" style="346" bestFit="1" customWidth="1"/>
    <col min="13" max="13" width="9.421875" style="346" bestFit="1" customWidth="1"/>
    <col min="14" max="16384" width="10.28125" style="346" customWidth="1"/>
  </cols>
  <sheetData>
    <row r="1" spans="1:13" ht="12.75">
      <c r="A1" s="625" t="s">
        <v>410</v>
      </c>
      <c r="B1" s="626"/>
      <c r="F1" s="624" t="s">
        <v>559</v>
      </c>
      <c r="G1" s="624"/>
      <c r="H1" s="624"/>
      <c r="I1" s="624"/>
      <c r="J1" s="624"/>
      <c r="K1" s="624"/>
      <c r="L1" s="624"/>
      <c r="M1" s="624"/>
    </row>
    <row r="2" spans="1:2" ht="23.25" customHeight="1">
      <c r="A2" s="626"/>
      <c r="B2" s="626"/>
    </row>
    <row r="3" spans="1:13" ht="19.5" customHeight="1">
      <c r="A3" s="626" t="s">
        <v>106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</row>
    <row r="4" spans="1:13" ht="19.5" customHeight="1">
      <c r="A4" s="624" t="s">
        <v>595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</row>
    <row r="5" ht="11.25" customHeight="1"/>
    <row r="6" spans="1:13" s="101" customFormat="1" ht="25.5" customHeight="1">
      <c r="A6" s="545" t="s">
        <v>60</v>
      </c>
      <c r="B6" s="544" t="s">
        <v>53</v>
      </c>
      <c r="C6" s="544" t="s">
        <v>56</v>
      </c>
      <c r="D6" s="609" t="s">
        <v>592</v>
      </c>
      <c r="E6" s="609" t="s">
        <v>593</v>
      </c>
      <c r="F6" s="609"/>
      <c r="G6" s="621" t="s">
        <v>569</v>
      </c>
      <c r="H6" s="621" t="s">
        <v>570</v>
      </c>
      <c r="I6" s="621" t="s">
        <v>571</v>
      </c>
      <c r="J6" s="621" t="s">
        <v>573</v>
      </c>
      <c r="K6" s="621" t="s">
        <v>572</v>
      </c>
      <c r="L6" s="544" t="s">
        <v>52</v>
      </c>
      <c r="M6" s="543"/>
    </row>
    <row r="7" spans="1:13" s="101" customFormat="1" ht="38.25">
      <c r="A7" s="545"/>
      <c r="B7" s="543"/>
      <c r="C7" s="545"/>
      <c r="D7" s="609"/>
      <c r="E7" s="259" t="s">
        <v>55</v>
      </c>
      <c r="F7" s="259" t="s">
        <v>480</v>
      </c>
      <c r="G7" s="622"/>
      <c r="H7" s="622"/>
      <c r="I7" s="622"/>
      <c r="J7" s="622"/>
      <c r="K7" s="622"/>
      <c r="L7" s="131" t="s">
        <v>596</v>
      </c>
      <c r="M7" s="131" t="s">
        <v>576</v>
      </c>
    </row>
    <row r="8" spans="1:13" ht="12.75">
      <c r="A8" s="347" t="s">
        <v>77</v>
      </c>
      <c r="B8" s="348" t="s">
        <v>30</v>
      </c>
      <c r="C8" s="349"/>
      <c r="D8" s="349"/>
      <c r="E8" s="350"/>
      <c r="F8" s="350"/>
      <c r="G8" s="350"/>
      <c r="H8" s="350"/>
      <c r="I8" s="350"/>
      <c r="J8" s="350"/>
      <c r="K8" s="350"/>
      <c r="L8" s="350"/>
      <c r="M8" s="350"/>
    </row>
    <row r="9" spans="1:13" s="357" customFormat="1" ht="25.5">
      <c r="A9" s="351" t="s">
        <v>61</v>
      </c>
      <c r="B9" s="352" t="s">
        <v>366</v>
      </c>
      <c r="C9" s="351"/>
      <c r="D9" s="353"/>
      <c r="E9" s="354"/>
      <c r="F9" s="354"/>
      <c r="G9" s="354"/>
      <c r="H9" s="354"/>
      <c r="I9" s="354"/>
      <c r="J9" s="354"/>
      <c r="K9" s="354"/>
      <c r="L9" s="355"/>
      <c r="M9" s="356"/>
    </row>
    <row r="10" spans="1:13" ht="12.75">
      <c r="A10" s="358">
        <v>1</v>
      </c>
      <c r="B10" s="359" t="s">
        <v>125</v>
      </c>
      <c r="C10" s="358" t="s">
        <v>88</v>
      </c>
      <c r="D10" s="360">
        <v>3</v>
      </c>
      <c r="E10" s="360">
        <v>3</v>
      </c>
      <c r="F10" s="360">
        <v>3</v>
      </c>
      <c r="G10" s="360">
        <v>3</v>
      </c>
      <c r="H10" s="360"/>
      <c r="I10" s="360"/>
      <c r="J10" s="360"/>
      <c r="K10" s="360"/>
      <c r="L10" s="361">
        <f>F10/D10*100</f>
        <v>100</v>
      </c>
      <c r="M10" s="359">
        <f>F10/E10*100</f>
        <v>100</v>
      </c>
    </row>
    <row r="11" spans="1:13" ht="41.25" customHeight="1">
      <c r="A11" s="358"/>
      <c r="B11" s="362" t="s">
        <v>126</v>
      </c>
      <c r="C11" s="358" t="s">
        <v>88</v>
      </c>
      <c r="D11" s="360">
        <v>3</v>
      </c>
      <c r="E11" s="360">
        <v>3</v>
      </c>
      <c r="F11" s="360">
        <v>3</v>
      </c>
      <c r="G11" s="360">
        <v>3</v>
      </c>
      <c r="H11" s="360"/>
      <c r="I11" s="360"/>
      <c r="J11" s="360"/>
      <c r="K11" s="360"/>
      <c r="L11" s="361">
        <f aca="true" t="shared" si="0" ref="L11:L40">F11/D11*100</f>
        <v>100</v>
      </c>
      <c r="M11" s="359">
        <f aca="true" t="shared" si="1" ref="M11:M40">F11/E11*100</f>
        <v>100</v>
      </c>
    </row>
    <row r="12" spans="1:13" ht="12.75" hidden="1">
      <c r="A12" s="358">
        <v>2</v>
      </c>
      <c r="B12" s="359" t="s">
        <v>127</v>
      </c>
      <c r="C12" s="358" t="s">
        <v>88</v>
      </c>
      <c r="D12" s="360"/>
      <c r="E12" s="363"/>
      <c r="F12" s="363"/>
      <c r="G12" s="363"/>
      <c r="H12" s="363"/>
      <c r="I12" s="363"/>
      <c r="J12" s="363"/>
      <c r="K12" s="363"/>
      <c r="L12" s="361" t="e">
        <f t="shared" si="0"/>
        <v>#DIV/0!</v>
      </c>
      <c r="M12" s="359" t="e">
        <f t="shared" si="1"/>
        <v>#DIV/0!</v>
      </c>
    </row>
    <row r="13" spans="1:13" ht="39" customHeight="1" hidden="1">
      <c r="A13" s="358">
        <v>3</v>
      </c>
      <c r="B13" s="364" t="s">
        <v>128</v>
      </c>
      <c r="C13" s="358" t="s">
        <v>88</v>
      </c>
      <c r="D13" s="360"/>
      <c r="E13" s="361"/>
      <c r="F13" s="361"/>
      <c r="G13" s="361"/>
      <c r="H13" s="361"/>
      <c r="I13" s="361"/>
      <c r="J13" s="361"/>
      <c r="K13" s="361"/>
      <c r="L13" s="361" t="e">
        <f t="shared" si="0"/>
        <v>#DIV/0!</v>
      </c>
      <c r="M13" s="359" t="e">
        <f t="shared" si="1"/>
        <v>#DIV/0!</v>
      </c>
    </row>
    <row r="14" spans="1:13" ht="12.75" hidden="1">
      <c r="A14" s="358">
        <v>4</v>
      </c>
      <c r="B14" s="359" t="s">
        <v>129</v>
      </c>
      <c r="C14" s="358" t="s">
        <v>12</v>
      </c>
      <c r="D14" s="361"/>
      <c r="E14" s="361"/>
      <c r="F14" s="361"/>
      <c r="G14" s="361"/>
      <c r="H14" s="361"/>
      <c r="I14" s="361"/>
      <c r="J14" s="361"/>
      <c r="K14" s="361"/>
      <c r="L14" s="361" t="e">
        <f t="shared" si="0"/>
        <v>#DIV/0!</v>
      </c>
      <c r="M14" s="359" t="e">
        <f t="shared" si="1"/>
        <v>#DIV/0!</v>
      </c>
    </row>
    <row r="15" spans="1:13" ht="12.75" hidden="1">
      <c r="A15" s="358">
        <v>5</v>
      </c>
      <c r="B15" s="359" t="s">
        <v>131</v>
      </c>
      <c r="C15" s="358" t="s">
        <v>12</v>
      </c>
      <c r="D15" s="361"/>
      <c r="E15" s="361"/>
      <c r="F15" s="361"/>
      <c r="G15" s="361"/>
      <c r="H15" s="361"/>
      <c r="I15" s="361"/>
      <c r="J15" s="361"/>
      <c r="K15" s="361"/>
      <c r="L15" s="361" t="e">
        <f t="shared" si="0"/>
        <v>#DIV/0!</v>
      </c>
      <c r="M15" s="359" t="e">
        <f t="shared" si="1"/>
        <v>#DIV/0!</v>
      </c>
    </row>
    <row r="16" spans="1:13" ht="12.75" hidden="1">
      <c r="A16" s="358">
        <v>6</v>
      </c>
      <c r="B16" s="359" t="s">
        <v>132</v>
      </c>
      <c r="C16" s="358" t="s">
        <v>12</v>
      </c>
      <c r="D16" s="361"/>
      <c r="E16" s="361"/>
      <c r="F16" s="361"/>
      <c r="G16" s="361"/>
      <c r="H16" s="361"/>
      <c r="I16" s="361"/>
      <c r="J16" s="361"/>
      <c r="K16" s="361"/>
      <c r="L16" s="361" t="e">
        <f t="shared" si="0"/>
        <v>#DIV/0!</v>
      </c>
      <c r="M16" s="359" t="e">
        <f t="shared" si="1"/>
        <v>#DIV/0!</v>
      </c>
    </row>
    <row r="17" spans="1:13" ht="12.75">
      <c r="A17" s="365" t="s">
        <v>76</v>
      </c>
      <c r="B17" s="366" t="s">
        <v>133</v>
      </c>
      <c r="C17" s="365"/>
      <c r="D17" s="361"/>
      <c r="E17" s="367"/>
      <c r="F17" s="367"/>
      <c r="G17" s="367"/>
      <c r="H17" s="367"/>
      <c r="I17" s="367"/>
      <c r="J17" s="367"/>
      <c r="K17" s="367"/>
      <c r="L17" s="361"/>
      <c r="M17" s="359"/>
    </row>
    <row r="18" spans="1:13" ht="18.75" customHeight="1">
      <c r="A18" s="358">
        <v>1</v>
      </c>
      <c r="B18" s="364" t="s">
        <v>134</v>
      </c>
      <c r="C18" s="358" t="s">
        <v>88</v>
      </c>
      <c r="D18" s="360">
        <v>120</v>
      </c>
      <c r="E18" s="360">
        <v>130</v>
      </c>
      <c r="F18" s="360">
        <v>130</v>
      </c>
      <c r="G18" s="360">
        <v>140</v>
      </c>
      <c r="H18" s="360"/>
      <c r="I18" s="360"/>
      <c r="J18" s="360"/>
      <c r="K18" s="360"/>
      <c r="L18" s="361">
        <f t="shared" si="0"/>
        <v>108.33333333333333</v>
      </c>
      <c r="M18" s="359">
        <f t="shared" si="1"/>
        <v>100</v>
      </c>
    </row>
    <row r="19" spans="1:13" ht="12.75">
      <c r="A19" s="358">
        <v>2</v>
      </c>
      <c r="B19" s="359" t="s">
        <v>135</v>
      </c>
      <c r="C19" s="358" t="s">
        <v>88</v>
      </c>
      <c r="D19" s="360">
        <v>115</v>
      </c>
      <c r="E19" s="360">
        <v>120</v>
      </c>
      <c r="F19" s="360">
        <v>120</v>
      </c>
      <c r="G19" s="360">
        <v>125</v>
      </c>
      <c r="H19" s="360"/>
      <c r="I19" s="360"/>
      <c r="J19" s="360"/>
      <c r="K19" s="360"/>
      <c r="L19" s="361">
        <f t="shared" si="0"/>
        <v>104.34782608695652</v>
      </c>
      <c r="M19" s="359">
        <f t="shared" si="1"/>
        <v>100</v>
      </c>
    </row>
    <row r="20" spans="1:13" ht="12.75">
      <c r="A20" s="368">
        <v>3</v>
      </c>
      <c r="B20" s="359" t="s">
        <v>136</v>
      </c>
      <c r="C20" s="368" t="s">
        <v>13</v>
      </c>
      <c r="D20" s="360">
        <v>3150</v>
      </c>
      <c r="E20" s="360">
        <v>4220</v>
      </c>
      <c r="F20" s="360">
        <v>4220</v>
      </c>
      <c r="G20" s="360">
        <v>4300</v>
      </c>
      <c r="H20" s="360"/>
      <c r="I20" s="360"/>
      <c r="J20" s="360"/>
      <c r="K20" s="360"/>
      <c r="L20" s="361">
        <f t="shared" si="0"/>
        <v>133.96825396825395</v>
      </c>
      <c r="M20" s="359">
        <f t="shared" si="1"/>
        <v>100</v>
      </c>
    </row>
    <row r="21" spans="1:13" s="372" customFormat="1" ht="12.75">
      <c r="A21" s="369"/>
      <c r="B21" s="370" t="s">
        <v>137</v>
      </c>
      <c r="C21" s="368" t="s">
        <v>13</v>
      </c>
      <c r="D21" s="371">
        <v>3150</v>
      </c>
      <c r="E21" s="371">
        <v>3150</v>
      </c>
      <c r="F21" s="371">
        <v>3150</v>
      </c>
      <c r="G21" s="371">
        <v>3160</v>
      </c>
      <c r="H21" s="371"/>
      <c r="I21" s="371"/>
      <c r="J21" s="371"/>
      <c r="K21" s="371"/>
      <c r="L21" s="361">
        <f t="shared" si="0"/>
        <v>100</v>
      </c>
      <c r="M21" s="359">
        <f t="shared" si="1"/>
        <v>100</v>
      </c>
    </row>
    <row r="22" spans="1:13" ht="12.75">
      <c r="A22" s="358">
        <v>4</v>
      </c>
      <c r="B22" s="359" t="s">
        <v>138</v>
      </c>
      <c r="C22" s="358" t="s">
        <v>130</v>
      </c>
      <c r="D22" s="361">
        <v>5.6</v>
      </c>
      <c r="E22" s="361" t="s">
        <v>547</v>
      </c>
      <c r="F22" s="361">
        <v>5.6</v>
      </c>
      <c r="G22" s="361">
        <v>5.65</v>
      </c>
      <c r="H22" s="361"/>
      <c r="I22" s="361"/>
      <c r="J22" s="361"/>
      <c r="K22" s="361"/>
      <c r="L22" s="361">
        <f t="shared" si="0"/>
        <v>100</v>
      </c>
      <c r="M22" s="359">
        <f t="shared" si="1"/>
        <v>100</v>
      </c>
    </row>
    <row r="23" spans="1:13" ht="12.75">
      <c r="A23" s="358">
        <v>5</v>
      </c>
      <c r="B23" s="359" t="s">
        <v>139</v>
      </c>
      <c r="C23" s="358" t="s">
        <v>130</v>
      </c>
      <c r="D23" s="361">
        <v>602</v>
      </c>
      <c r="E23" s="361">
        <v>605</v>
      </c>
      <c r="F23" s="361">
        <v>605</v>
      </c>
      <c r="G23" s="361">
        <v>610</v>
      </c>
      <c r="H23" s="361"/>
      <c r="I23" s="361"/>
      <c r="J23" s="361"/>
      <c r="K23" s="361"/>
      <c r="L23" s="361">
        <f t="shared" si="0"/>
        <v>100.4983388704319</v>
      </c>
      <c r="M23" s="359">
        <f t="shared" si="1"/>
        <v>100</v>
      </c>
    </row>
    <row r="24" spans="1:13" ht="12.75">
      <c r="A24" s="358">
        <v>6</v>
      </c>
      <c r="B24" s="359" t="s">
        <v>140</v>
      </c>
      <c r="C24" s="358" t="s">
        <v>130</v>
      </c>
      <c r="D24" s="361">
        <v>230</v>
      </c>
      <c r="E24" s="361">
        <v>233</v>
      </c>
      <c r="F24" s="361">
        <v>233</v>
      </c>
      <c r="G24" s="361">
        <v>235</v>
      </c>
      <c r="H24" s="361"/>
      <c r="I24" s="361"/>
      <c r="J24" s="361"/>
      <c r="K24" s="361"/>
      <c r="L24" s="361">
        <f t="shared" si="0"/>
        <v>101.30434782608695</v>
      </c>
      <c r="M24" s="359">
        <f t="shared" si="1"/>
        <v>100</v>
      </c>
    </row>
    <row r="25" spans="1:13" ht="12.75">
      <c r="A25" s="358">
        <v>7</v>
      </c>
      <c r="B25" s="359" t="s">
        <v>132</v>
      </c>
      <c r="C25" s="358" t="s">
        <v>130</v>
      </c>
      <c r="D25" s="361">
        <v>28.2</v>
      </c>
      <c r="E25" s="361">
        <v>28.5</v>
      </c>
      <c r="F25" s="361">
        <v>28.5</v>
      </c>
      <c r="G25" s="361">
        <v>28.5</v>
      </c>
      <c r="H25" s="361"/>
      <c r="I25" s="361"/>
      <c r="J25" s="361"/>
      <c r="K25" s="361"/>
      <c r="L25" s="361">
        <f t="shared" si="0"/>
        <v>101.06382978723406</v>
      </c>
      <c r="M25" s="359">
        <f t="shared" si="1"/>
        <v>100</v>
      </c>
    </row>
    <row r="26" spans="1:13" ht="25.5">
      <c r="A26" s="358">
        <v>8</v>
      </c>
      <c r="B26" s="373" t="s">
        <v>479</v>
      </c>
      <c r="C26" s="358" t="s">
        <v>12</v>
      </c>
      <c r="D26" s="361"/>
      <c r="E26" s="360"/>
      <c r="F26" s="360"/>
      <c r="G26" s="360"/>
      <c r="H26" s="360"/>
      <c r="I26" s="360"/>
      <c r="J26" s="360"/>
      <c r="K26" s="360"/>
      <c r="L26" s="361"/>
      <c r="M26" s="359"/>
    </row>
    <row r="27" spans="1:13" s="357" customFormat="1" ht="12.75">
      <c r="A27" s="365" t="s">
        <v>80</v>
      </c>
      <c r="B27" s="374" t="s">
        <v>31</v>
      </c>
      <c r="C27" s="365"/>
      <c r="D27" s="367"/>
      <c r="E27" s="367"/>
      <c r="F27" s="367"/>
      <c r="G27" s="367"/>
      <c r="H27" s="367"/>
      <c r="I27" s="367"/>
      <c r="J27" s="367"/>
      <c r="K27" s="367"/>
      <c r="L27" s="361"/>
      <c r="M27" s="359"/>
    </row>
    <row r="28" spans="1:13" ht="12.75">
      <c r="A28" s="358">
        <v>1</v>
      </c>
      <c r="B28" s="364" t="s">
        <v>367</v>
      </c>
      <c r="C28" s="358" t="s">
        <v>82</v>
      </c>
      <c r="D28" s="360">
        <v>34</v>
      </c>
      <c r="E28" s="360">
        <v>20</v>
      </c>
      <c r="F28" s="360">
        <v>30</v>
      </c>
      <c r="G28" s="360">
        <v>32</v>
      </c>
      <c r="H28" s="360"/>
      <c r="I28" s="360"/>
      <c r="J28" s="360"/>
      <c r="K28" s="360"/>
      <c r="L28" s="361">
        <f t="shared" si="0"/>
        <v>88.23529411764706</v>
      </c>
      <c r="M28" s="359">
        <f t="shared" si="1"/>
        <v>150</v>
      </c>
    </row>
    <row r="29" spans="1:13" s="372" customFormat="1" ht="12.75">
      <c r="A29" s="375"/>
      <c r="B29" s="376" t="s">
        <v>141</v>
      </c>
      <c r="C29" s="375" t="s">
        <v>82</v>
      </c>
      <c r="D29" s="371">
        <v>3</v>
      </c>
      <c r="E29" s="360">
        <v>1</v>
      </c>
      <c r="F29" s="360">
        <v>1</v>
      </c>
      <c r="G29" s="360">
        <v>5</v>
      </c>
      <c r="H29" s="360"/>
      <c r="I29" s="360"/>
      <c r="J29" s="360"/>
      <c r="K29" s="360"/>
      <c r="L29" s="361">
        <f t="shared" si="0"/>
        <v>33.33333333333333</v>
      </c>
      <c r="M29" s="359">
        <f t="shared" si="1"/>
        <v>100</v>
      </c>
    </row>
    <row r="30" spans="1:13" ht="12.75">
      <c r="A30" s="358">
        <v>2</v>
      </c>
      <c r="B30" s="377" t="s">
        <v>120</v>
      </c>
      <c r="C30" s="358" t="s">
        <v>83</v>
      </c>
      <c r="D30" s="360"/>
      <c r="E30" s="378"/>
      <c r="F30" s="378"/>
      <c r="G30" s="378"/>
      <c r="H30" s="378"/>
      <c r="I30" s="378"/>
      <c r="J30" s="378"/>
      <c r="K30" s="378"/>
      <c r="L30" s="361"/>
      <c r="M30" s="359"/>
    </row>
    <row r="31" spans="1:13" s="372" customFormat="1" ht="12.75">
      <c r="A31" s="375"/>
      <c r="B31" s="376" t="s">
        <v>141</v>
      </c>
      <c r="C31" s="375" t="s">
        <v>83</v>
      </c>
      <c r="D31" s="371"/>
      <c r="E31" s="378"/>
      <c r="F31" s="378"/>
      <c r="G31" s="378"/>
      <c r="H31" s="378"/>
      <c r="I31" s="378"/>
      <c r="J31" s="378"/>
      <c r="K31" s="378"/>
      <c r="L31" s="361"/>
      <c r="M31" s="359"/>
    </row>
    <row r="32" spans="1:13" ht="12.75">
      <c r="A32" s="358">
        <v>3</v>
      </c>
      <c r="B32" s="377" t="s">
        <v>121</v>
      </c>
      <c r="C32" s="368" t="s">
        <v>142</v>
      </c>
      <c r="D32" s="360">
        <v>403</v>
      </c>
      <c r="E32" s="360">
        <v>220</v>
      </c>
      <c r="F32" s="360">
        <v>270</v>
      </c>
      <c r="G32" s="360">
        <v>200</v>
      </c>
      <c r="H32" s="360"/>
      <c r="I32" s="360"/>
      <c r="J32" s="360"/>
      <c r="K32" s="360"/>
      <c r="L32" s="361">
        <f t="shared" si="0"/>
        <v>66.99751861042184</v>
      </c>
      <c r="M32" s="359">
        <f t="shared" si="1"/>
        <v>122.72727272727273</v>
      </c>
    </row>
    <row r="33" spans="1:13" s="372" customFormat="1" ht="12.75">
      <c r="A33" s="375"/>
      <c r="B33" s="376" t="s">
        <v>143</v>
      </c>
      <c r="C33" s="375" t="s">
        <v>142</v>
      </c>
      <c r="D33" s="371"/>
      <c r="E33" s="360"/>
      <c r="F33" s="360"/>
      <c r="G33" s="360"/>
      <c r="H33" s="360"/>
      <c r="I33" s="360"/>
      <c r="J33" s="360"/>
      <c r="K33" s="360"/>
      <c r="L33" s="361"/>
      <c r="M33" s="359"/>
    </row>
    <row r="34" spans="1:13" ht="12.75">
      <c r="A34" s="358">
        <v>4</v>
      </c>
      <c r="B34" s="377" t="s">
        <v>144</v>
      </c>
      <c r="C34" s="368" t="s">
        <v>12</v>
      </c>
      <c r="D34" s="379">
        <v>0.8</v>
      </c>
      <c r="E34" s="379">
        <v>0.8</v>
      </c>
      <c r="F34" s="379">
        <v>0.8</v>
      </c>
      <c r="G34" s="379">
        <v>0.81</v>
      </c>
      <c r="H34" s="379"/>
      <c r="I34" s="379"/>
      <c r="J34" s="379"/>
      <c r="K34" s="379"/>
      <c r="L34" s="361">
        <f t="shared" si="0"/>
        <v>100</v>
      </c>
      <c r="M34" s="359">
        <f t="shared" si="1"/>
        <v>100</v>
      </c>
    </row>
    <row r="35" spans="1:13" ht="12.75">
      <c r="A35" s="358">
        <v>5</v>
      </c>
      <c r="B35" s="377" t="s">
        <v>145</v>
      </c>
      <c r="C35" s="368" t="s">
        <v>130</v>
      </c>
      <c r="D35" s="360">
        <v>300</v>
      </c>
      <c r="E35" s="360">
        <v>200</v>
      </c>
      <c r="F35" s="360">
        <v>200</v>
      </c>
      <c r="G35" s="360">
        <v>200</v>
      </c>
      <c r="H35" s="360"/>
      <c r="I35" s="360"/>
      <c r="J35" s="360"/>
      <c r="K35" s="360"/>
      <c r="L35" s="361">
        <f t="shared" si="0"/>
        <v>66.66666666666666</v>
      </c>
      <c r="M35" s="359">
        <f t="shared" si="1"/>
        <v>100</v>
      </c>
    </row>
    <row r="36" spans="1:13" ht="12.75">
      <c r="A36" s="358">
        <v>6</v>
      </c>
      <c r="B36" s="377" t="s">
        <v>146</v>
      </c>
      <c r="C36" s="368" t="s">
        <v>13</v>
      </c>
      <c r="D36" s="360">
        <v>136</v>
      </c>
      <c r="E36" s="360">
        <v>80</v>
      </c>
      <c r="F36" s="360">
        <v>120</v>
      </c>
      <c r="G36" s="360">
        <v>84</v>
      </c>
      <c r="H36" s="360"/>
      <c r="I36" s="360"/>
      <c r="J36" s="360"/>
      <c r="K36" s="360"/>
      <c r="L36" s="361">
        <f t="shared" si="0"/>
        <v>88.23529411764706</v>
      </c>
      <c r="M36" s="359">
        <f t="shared" si="1"/>
        <v>150</v>
      </c>
    </row>
    <row r="37" spans="1:13" s="372" customFormat="1" ht="25.5">
      <c r="A37" s="375"/>
      <c r="B37" s="380" t="s">
        <v>600</v>
      </c>
      <c r="C37" s="375" t="s">
        <v>13</v>
      </c>
      <c r="D37" s="371"/>
      <c r="E37" s="360"/>
      <c r="F37" s="360"/>
      <c r="G37" s="360"/>
      <c r="H37" s="360"/>
      <c r="I37" s="360"/>
      <c r="J37" s="360"/>
      <c r="K37" s="360"/>
      <c r="L37" s="361"/>
      <c r="M37" s="359"/>
    </row>
    <row r="38" spans="1:13" ht="12.75">
      <c r="A38" s="358">
        <v>7</v>
      </c>
      <c r="B38" s="377" t="s">
        <v>147</v>
      </c>
      <c r="C38" s="368" t="s">
        <v>13</v>
      </c>
      <c r="D38" s="360">
        <v>520</v>
      </c>
      <c r="E38" s="360">
        <v>250</v>
      </c>
      <c r="F38" s="360">
        <v>300</v>
      </c>
      <c r="G38" s="360">
        <v>257</v>
      </c>
      <c r="H38" s="360"/>
      <c r="I38" s="360"/>
      <c r="J38" s="360"/>
      <c r="K38" s="360"/>
      <c r="L38" s="361">
        <f t="shared" si="0"/>
        <v>57.692307692307686</v>
      </c>
      <c r="M38" s="359">
        <f t="shared" si="1"/>
        <v>120</v>
      </c>
    </row>
    <row r="39" spans="1:13" s="372" customFormat="1" ht="12.75">
      <c r="A39" s="375"/>
      <c r="B39" s="376" t="s">
        <v>148</v>
      </c>
      <c r="C39" s="375" t="s">
        <v>13</v>
      </c>
      <c r="D39" s="371">
        <v>420</v>
      </c>
      <c r="E39" s="371">
        <v>220</v>
      </c>
      <c r="F39" s="371">
        <v>270</v>
      </c>
      <c r="G39" s="371">
        <v>227</v>
      </c>
      <c r="H39" s="371"/>
      <c r="I39" s="371"/>
      <c r="J39" s="371"/>
      <c r="K39" s="371"/>
      <c r="L39" s="361">
        <f t="shared" si="0"/>
        <v>64.28571428571429</v>
      </c>
      <c r="M39" s="359">
        <f t="shared" si="1"/>
        <v>122.72727272727273</v>
      </c>
    </row>
    <row r="40" spans="1:13" ht="12.75">
      <c r="A40" s="381">
        <v>8</v>
      </c>
      <c r="B40" s="382" t="s">
        <v>149</v>
      </c>
      <c r="C40" s="381" t="s">
        <v>130</v>
      </c>
      <c r="D40" s="383" t="s">
        <v>548</v>
      </c>
      <c r="E40" s="384">
        <v>3.5</v>
      </c>
      <c r="F40" s="384">
        <v>3.2</v>
      </c>
      <c r="G40" s="384">
        <v>3.5</v>
      </c>
      <c r="H40" s="384"/>
      <c r="I40" s="384"/>
      <c r="J40" s="384"/>
      <c r="K40" s="384"/>
      <c r="L40" s="384">
        <f t="shared" si="0"/>
        <v>91.42857142857143</v>
      </c>
      <c r="M40" s="385">
        <f t="shared" si="1"/>
        <v>91.42857142857143</v>
      </c>
    </row>
  </sheetData>
  <sheetProtection/>
  <mergeCells count="15">
    <mergeCell ref="A6:A7"/>
    <mergeCell ref="B6:B7"/>
    <mergeCell ref="A4:M4"/>
    <mergeCell ref="F1:M1"/>
    <mergeCell ref="A1:B2"/>
    <mergeCell ref="L6:M6"/>
    <mergeCell ref="A3:M3"/>
    <mergeCell ref="C6:C7"/>
    <mergeCell ref="D6:D7"/>
    <mergeCell ref="G6:G7"/>
    <mergeCell ref="K6:K7"/>
    <mergeCell ref="E6:F6"/>
    <mergeCell ref="H6:H7"/>
    <mergeCell ref="I6:I7"/>
    <mergeCell ref="J6:J7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9" scale="9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.8515625" style="16" bestFit="1" customWidth="1"/>
    <col min="2" max="2" width="58.421875" style="16" customWidth="1"/>
    <col min="3" max="3" width="11.8515625" style="16" customWidth="1"/>
    <col min="4" max="4" width="10.57421875" style="16" bestFit="1" customWidth="1"/>
    <col min="5" max="6" width="10.57421875" style="16" customWidth="1"/>
    <col min="7" max="7" width="10.421875" style="16" hidden="1" customWidth="1"/>
    <col min="8" max="8" width="17.8515625" style="16" bestFit="1" customWidth="1"/>
    <col min="9" max="9" width="8.140625" style="16" bestFit="1" customWidth="1"/>
    <col min="10" max="10" width="6.7109375" style="17" bestFit="1" customWidth="1"/>
    <col min="11" max="11" width="1.8515625" style="17" customWidth="1"/>
    <col min="12" max="16384" width="9.140625" style="16" customWidth="1"/>
  </cols>
  <sheetData>
    <row r="1" spans="1:2" ht="23.25" customHeight="1">
      <c r="A1" s="629" t="s">
        <v>410</v>
      </c>
      <c r="B1" s="630"/>
    </row>
    <row r="2" spans="1:2" ht="15.75">
      <c r="A2" s="630"/>
      <c r="B2" s="630"/>
    </row>
    <row r="3" spans="1:11" ht="18.75">
      <c r="A3" s="630" t="s">
        <v>481</v>
      </c>
      <c r="B3" s="630"/>
      <c r="C3" s="630"/>
      <c r="D3" s="630"/>
      <c r="E3" s="630"/>
      <c r="F3" s="630"/>
      <c r="G3" s="630"/>
      <c r="H3" s="630"/>
      <c r="I3" s="630"/>
      <c r="J3" s="38"/>
      <c r="K3" s="15"/>
    </row>
    <row r="4" spans="1:10" ht="16.5">
      <c r="A4" s="631" t="s">
        <v>516</v>
      </c>
      <c r="B4" s="631"/>
      <c r="C4" s="631"/>
      <c r="D4" s="631"/>
      <c r="E4" s="631"/>
      <c r="F4" s="631"/>
      <c r="G4" s="631"/>
      <c r="H4" s="631"/>
      <c r="I4" s="631"/>
      <c r="J4" s="39"/>
    </row>
    <row r="5" spans="6:9" ht="15.75">
      <c r="F5" s="635" t="s">
        <v>453</v>
      </c>
      <c r="G5" s="635"/>
      <c r="H5" s="635"/>
      <c r="I5" s="635"/>
    </row>
    <row r="6" spans="1:9" ht="15.75">
      <c r="A6" s="627" t="s">
        <v>90</v>
      </c>
      <c r="B6" s="627" t="s">
        <v>454</v>
      </c>
      <c r="C6" s="627" t="s">
        <v>455</v>
      </c>
      <c r="D6" s="627" t="s">
        <v>485</v>
      </c>
      <c r="E6" s="627" t="s">
        <v>482</v>
      </c>
      <c r="F6" s="627" t="s">
        <v>486</v>
      </c>
      <c r="G6" s="627" t="s">
        <v>487</v>
      </c>
      <c r="H6" s="627" t="s">
        <v>456</v>
      </c>
      <c r="I6" s="627" t="s">
        <v>488</v>
      </c>
    </row>
    <row r="7" spans="1:9" ht="15.75">
      <c r="A7" s="628"/>
      <c r="B7" s="628"/>
      <c r="C7" s="628"/>
      <c r="D7" s="628"/>
      <c r="E7" s="628"/>
      <c r="F7" s="628"/>
      <c r="G7" s="628"/>
      <c r="H7" s="628"/>
      <c r="I7" s="628"/>
    </row>
    <row r="8" spans="1:9" ht="15.75">
      <c r="A8" s="21" t="s">
        <v>77</v>
      </c>
      <c r="B8" s="22" t="s">
        <v>457</v>
      </c>
      <c r="C8" s="23"/>
      <c r="D8" s="24">
        <f>D9+D15+D21+D25+D28</f>
        <v>140738.544</v>
      </c>
      <c r="E8" s="24">
        <f>E9+E15+E21+E25+E28</f>
        <v>20314</v>
      </c>
      <c r="F8" s="24">
        <f>F9+F15+F21+F25+F28</f>
        <v>13485</v>
      </c>
      <c r="G8" s="24">
        <f>G9+G15+G21+G25+G28</f>
        <v>0</v>
      </c>
      <c r="H8" s="25"/>
      <c r="I8" s="23"/>
    </row>
    <row r="9" spans="1:9" ht="15.75">
      <c r="A9" s="27" t="s">
        <v>61</v>
      </c>
      <c r="B9" s="28" t="s">
        <v>458</v>
      </c>
      <c r="C9" s="18"/>
      <c r="D9" s="29">
        <f>SUM(D10:D14)</f>
        <v>29078.544</v>
      </c>
      <c r="E9" s="29">
        <f>SUM(E10:E14)</f>
        <v>2474</v>
      </c>
      <c r="F9" s="29">
        <f>SUM(F10:F14)</f>
        <v>2474</v>
      </c>
      <c r="G9" s="29">
        <f>SUM(G10:G14)</f>
        <v>0</v>
      </c>
      <c r="H9" s="30"/>
      <c r="I9" s="31"/>
    </row>
    <row r="10" spans="1:9" ht="15.75">
      <c r="A10" s="32">
        <v>1</v>
      </c>
      <c r="B10" s="18" t="s">
        <v>489</v>
      </c>
      <c r="C10" s="18" t="s">
        <v>490</v>
      </c>
      <c r="D10" s="19">
        <v>6206.97</v>
      </c>
      <c r="E10" s="20">
        <v>660</v>
      </c>
      <c r="F10" s="20">
        <f>E10</f>
        <v>660</v>
      </c>
      <c r="G10" s="20"/>
      <c r="H10" s="20" t="s">
        <v>491</v>
      </c>
      <c r="I10" s="31"/>
    </row>
    <row r="11" spans="1:9" ht="15.75">
      <c r="A11" s="32">
        <v>2</v>
      </c>
      <c r="B11" s="18" t="s">
        <v>492</v>
      </c>
      <c r="C11" s="18" t="s">
        <v>493</v>
      </c>
      <c r="D11" s="19">
        <v>5976.026</v>
      </c>
      <c r="E11" s="20">
        <v>808</v>
      </c>
      <c r="F11" s="20">
        <f>E11</f>
        <v>808</v>
      </c>
      <c r="G11" s="20"/>
      <c r="H11" s="20" t="s">
        <v>491</v>
      </c>
      <c r="I11" s="31"/>
    </row>
    <row r="12" spans="1:9" ht="15.75">
      <c r="A12" s="32">
        <v>3</v>
      </c>
      <c r="B12" s="18" t="s">
        <v>494</v>
      </c>
      <c r="C12" s="18" t="s">
        <v>495</v>
      </c>
      <c r="D12" s="19">
        <v>5755.699</v>
      </c>
      <c r="E12" s="20">
        <v>558</v>
      </c>
      <c r="F12" s="20">
        <f>E12</f>
        <v>558</v>
      </c>
      <c r="G12" s="20"/>
      <c r="H12" s="20" t="s">
        <v>491</v>
      </c>
      <c r="I12" s="31"/>
    </row>
    <row r="13" spans="1:9" ht="15.75">
      <c r="A13" s="32">
        <v>4</v>
      </c>
      <c r="B13" s="18" t="s">
        <v>496</v>
      </c>
      <c r="C13" s="18" t="s">
        <v>497</v>
      </c>
      <c r="D13" s="19">
        <v>5376.112</v>
      </c>
      <c r="E13" s="20">
        <v>91</v>
      </c>
      <c r="F13" s="20">
        <f>E13</f>
        <v>91</v>
      </c>
      <c r="G13" s="20"/>
      <c r="H13" s="20" t="s">
        <v>491</v>
      </c>
      <c r="I13" s="31"/>
    </row>
    <row r="14" spans="1:9" ht="19.5" customHeight="1">
      <c r="A14" s="32">
        <v>5</v>
      </c>
      <c r="B14" s="18" t="s">
        <v>498</v>
      </c>
      <c r="C14" s="18" t="s">
        <v>499</v>
      </c>
      <c r="D14" s="19">
        <v>5763.737</v>
      </c>
      <c r="E14" s="20">
        <v>357</v>
      </c>
      <c r="F14" s="20">
        <f>E14</f>
        <v>357</v>
      </c>
      <c r="G14" s="20"/>
      <c r="H14" s="20" t="s">
        <v>491</v>
      </c>
      <c r="I14" s="31"/>
    </row>
    <row r="15" spans="1:9" ht="15.75">
      <c r="A15" s="27" t="s">
        <v>76</v>
      </c>
      <c r="B15" s="28" t="s">
        <v>483</v>
      </c>
      <c r="C15" s="18"/>
      <c r="D15" s="29">
        <f>SUM(D16:D20)</f>
        <v>23472</v>
      </c>
      <c r="E15" s="29">
        <f>SUM(E16:E20)</f>
        <v>11011</v>
      </c>
      <c r="F15" s="29">
        <f>SUM(F16:F20)</f>
        <v>11011</v>
      </c>
      <c r="G15" s="29">
        <f>SUM(G16:G20)</f>
        <v>0</v>
      </c>
      <c r="H15" s="30"/>
      <c r="I15" s="31"/>
    </row>
    <row r="16" spans="1:9" ht="30">
      <c r="A16" s="32">
        <v>1</v>
      </c>
      <c r="B16" s="18" t="s">
        <v>500</v>
      </c>
      <c r="C16" s="18" t="s">
        <v>501</v>
      </c>
      <c r="D16" s="19">
        <v>4576</v>
      </c>
      <c r="E16" s="20">
        <v>2700</v>
      </c>
      <c r="F16" s="20">
        <f>E16</f>
        <v>2700</v>
      </c>
      <c r="G16" s="20"/>
      <c r="H16" s="20" t="s">
        <v>502</v>
      </c>
      <c r="I16" s="31"/>
    </row>
    <row r="17" spans="1:9" ht="15.75">
      <c r="A17" s="32">
        <v>2</v>
      </c>
      <c r="B17" s="18" t="s">
        <v>503</v>
      </c>
      <c r="C17" s="18" t="s">
        <v>497</v>
      </c>
      <c r="D17" s="19">
        <v>4970</v>
      </c>
      <c r="E17" s="20">
        <v>2400</v>
      </c>
      <c r="F17" s="20">
        <f>E17</f>
        <v>2400</v>
      </c>
      <c r="G17" s="20"/>
      <c r="H17" s="20" t="s">
        <v>504</v>
      </c>
      <c r="I17" s="31"/>
    </row>
    <row r="18" spans="1:9" ht="30">
      <c r="A18" s="32">
        <v>3</v>
      </c>
      <c r="B18" s="18" t="s">
        <v>505</v>
      </c>
      <c r="C18" s="18" t="s">
        <v>497</v>
      </c>
      <c r="D18" s="19">
        <v>4050</v>
      </c>
      <c r="E18" s="20">
        <v>1261</v>
      </c>
      <c r="F18" s="20">
        <f>E18</f>
        <v>1261</v>
      </c>
      <c r="G18" s="20"/>
      <c r="H18" s="20" t="s">
        <v>504</v>
      </c>
      <c r="I18" s="31"/>
    </row>
    <row r="19" spans="1:9" ht="15.75">
      <c r="A19" s="32">
        <v>4</v>
      </c>
      <c r="B19" s="18" t="s">
        <v>506</v>
      </c>
      <c r="C19" s="18" t="s">
        <v>493</v>
      </c>
      <c r="D19" s="19">
        <v>4986</v>
      </c>
      <c r="E19" s="20">
        <v>2350</v>
      </c>
      <c r="F19" s="20">
        <f>E19</f>
        <v>2350</v>
      </c>
      <c r="G19" s="20"/>
      <c r="H19" s="20" t="s">
        <v>502</v>
      </c>
      <c r="I19" s="31"/>
    </row>
    <row r="20" spans="1:9" ht="15.75">
      <c r="A20" s="32">
        <v>5</v>
      </c>
      <c r="B20" s="18" t="s">
        <v>507</v>
      </c>
      <c r="C20" s="18" t="s">
        <v>490</v>
      </c>
      <c r="D20" s="19">
        <v>4890</v>
      </c>
      <c r="E20" s="20">
        <v>2300</v>
      </c>
      <c r="F20" s="20">
        <f>E20</f>
        <v>2300</v>
      </c>
      <c r="G20" s="20"/>
      <c r="H20" s="20" t="s">
        <v>502</v>
      </c>
      <c r="I20" s="31"/>
    </row>
    <row r="21" spans="1:9" ht="15.75">
      <c r="A21" s="27" t="s">
        <v>85</v>
      </c>
      <c r="B21" s="28" t="s">
        <v>484</v>
      </c>
      <c r="C21" s="18"/>
      <c r="D21" s="29">
        <f>SUM(D22:D24)</f>
        <v>14818</v>
      </c>
      <c r="E21" s="29">
        <f>SUM(E22:E24)</f>
        <v>6629</v>
      </c>
      <c r="F21" s="29">
        <f>SUM(F22:F24)</f>
        <v>0</v>
      </c>
      <c r="G21" s="29">
        <f>SUM(G22:G24)</f>
        <v>0</v>
      </c>
      <c r="H21" s="30"/>
      <c r="I21" s="31"/>
    </row>
    <row r="22" spans="1:9" ht="15.75">
      <c r="A22" s="32">
        <v>1</v>
      </c>
      <c r="B22" s="18" t="s">
        <v>508</v>
      </c>
      <c r="C22" s="18" t="s">
        <v>509</v>
      </c>
      <c r="D22" s="19">
        <v>4868</v>
      </c>
      <c r="E22" s="20">
        <v>2229</v>
      </c>
      <c r="F22" s="20"/>
      <c r="G22" s="26"/>
      <c r="H22" s="632" t="s">
        <v>510</v>
      </c>
      <c r="I22" s="31"/>
    </row>
    <row r="23" spans="1:9" ht="15.75">
      <c r="A23" s="32">
        <v>2</v>
      </c>
      <c r="B23" s="18" t="s">
        <v>511</v>
      </c>
      <c r="C23" s="18" t="s">
        <v>501</v>
      </c>
      <c r="D23" s="19">
        <v>4972</v>
      </c>
      <c r="E23" s="20">
        <v>2200</v>
      </c>
      <c r="F23" s="20"/>
      <c r="G23" s="26"/>
      <c r="H23" s="633"/>
      <c r="I23" s="31"/>
    </row>
    <row r="24" spans="1:9" ht="15.75">
      <c r="A24" s="32">
        <v>3</v>
      </c>
      <c r="B24" s="18" t="s">
        <v>512</v>
      </c>
      <c r="C24" s="18" t="s">
        <v>493</v>
      </c>
      <c r="D24" s="19">
        <v>4978</v>
      </c>
      <c r="E24" s="20">
        <v>2200</v>
      </c>
      <c r="F24" s="20"/>
      <c r="G24" s="26"/>
      <c r="H24" s="634"/>
      <c r="I24" s="31"/>
    </row>
    <row r="25" spans="1:9" ht="15.75">
      <c r="A25" s="27" t="s">
        <v>91</v>
      </c>
      <c r="B25" s="28" t="s">
        <v>459</v>
      </c>
      <c r="C25" s="18"/>
      <c r="D25" s="29">
        <f>SUM(D26:D27)</f>
        <v>73370</v>
      </c>
      <c r="E25" s="29">
        <f>SUM(E26:E27)</f>
        <v>200</v>
      </c>
      <c r="F25" s="29">
        <f>SUM(F26:F27)</f>
        <v>0</v>
      </c>
      <c r="G25" s="29">
        <f>SUM(G26:G27)</f>
        <v>0</v>
      </c>
      <c r="H25" s="30"/>
      <c r="I25" s="31"/>
    </row>
    <row r="26" spans="1:9" ht="15.75">
      <c r="A26" s="32">
        <v>1</v>
      </c>
      <c r="B26" s="18" t="s">
        <v>513</v>
      </c>
      <c r="C26" s="18"/>
      <c r="D26" s="19">
        <v>42170</v>
      </c>
      <c r="E26" s="20">
        <v>100</v>
      </c>
      <c r="F26" s="20"/>
      <c r="G26" s="20"/>
      <c r="H26" s="33"/>
      <c r="I26" s="31"/>
    </row>
    <row r="27" spans="1:9" ht="30">
      <c r="A27" s="32">
        <v>2</v>
      </c>
      <c r="B27" s="18" t="s">
        <v>514</v>
      </c>
      <c r="C27" s="18"/>
      <c r="D27" s="19">
        <v>31200</v>
      </c>
      <c r="E27" s="20">
        <v>100</v>
      </c>
      <c r="F27" s="20"/>
      <c r="G27" s="20"/>
      <c r="H27" s="34"/>
      <c r="I27" s="31"/>
    </row>
    <row r="28" spans="1:9" ht="15.75">
      <c r="A28" s="27" t="s">
        <v>92</v>
      </c>
      <c r="B28" s="28" t="s">
        <v>460</v>
      </c>
      <c r="C28" s="18"/>
      <c r="D28" s="29">
        <f>SUM(D29:D30)</f>
        <v>0</v>
      </c>
      <c r="E28" s="29">
        <f>SUM(E29:E30)</f>
        <v>0</v>
      </c>
      <c r="F28" s="29">
        <f>SUM(F29:F30)</f>
        <v>0</v>
      </c>
      <c r="G28" s="29">
        <f>SUM(G29:G30)</f>
        <v>0</v>
      </c>
      <c r="H28" s="30"/>
      <c r="I28" s="31"/>
    </row>
    <row r="29" spans="1:9" ht="15.75" hidden="1">
      <c r="A29" s="32">
        <v>1</v>
      </c>
      <c r="B29" s="18"/>
      <c r="C29" s="18"/>
      <c r="D29" s="19"/>
      <c r="E29" s="20"/>
      <c r="F29" s="20"/>
      <c r="G29" s="20"/>
      <c r="H29" s="30"/>
      <c r="I29" s="31"/>
    </row>
    <row r="30" spans="1:9" ht="15.75" hidden="1">
      <c r="A30" s="32">
        <v>2</v>
      </c>
      <c r="B30" s="18"/>
      <c r="C30" s="18"/>
      <c r="D30" s="19"/>
      <c r="E30" s="20"/>
      <c r="F30" s="20"/>
      <c r="G30" s="20"/>
      <c r="H30" s="30"/>
      <c r="I30" s="31"/>
    </row>
    <row r="31" spans="1:9" ht="15.75" hidden="1">
      <c r="A31" s="35"/>
      <c r="B31" s="35"/>
      <c r="C31" s="35"/>
      <c r="D31" s="36"/>
      <c r="E31" s="36"/>
      <c r="F31" s="36"/>
      <c r="G31" s="36"/>
      <c r="H31" s="36"/>
      <c r="I31" s="37"/>
    </row>
  </sheetData>
  <sheetProtection/>
  <mergeCells count="14">
    <mergeCell ref="H22:H24"/>
    <mergeCell ref="F5:I5"/>
    <mergeCell ref="H6:H7"/>
    <mergeCell ref="I6:I7"/>
    <mergeCell ref="C6:C7"/>
    <mergeCell ref="D6:D7"/>
    <mergeCell ref="A1:B2"/>
    <mergeCell ref="A6:A7"/>
    <mergeCell ref="B6:B7"/>
    <mergeCell ref="A3:I3"/>
    <mergeCell ref="A4:I4"/>
    <mergeCell ref="E6:E7"/>
    <mergeCell ref="F6:F7"/>
    <mergeCell ref="G6:G7"/>
  </mergeCells>
  <printOptions horizontalCentered="1"/>
  <pageMargins left="0.32" right="0.16" top="0.34" bottom="0.35" header="0.27" footer="0.3"/>
  <pageSetup firstPageNumber="1" useFirstPageNumber="1" fitToHeight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ht="12.75">
      <c r="A1" t="s">
        <v>74</v>
      </c>
    </row>
    <row r="2" ht="13.5" thickBot="1">
      <c r="A2" s="1" t="s">
        <v>62</v>
      </c>
    </row>
    <row r="3" spans="1:3" ht="13.5" thickBot="1">
      <c r="A3" s="3" t="s">
        <v>63</v>
      </c>
      <c r="C3" s="4" t="s">
        <v>64</v>
      </c>
    </row>
    <row r="4" ht="12.75">
      <c r="A4" s="3">
        <v>3</v>
      </c>
    </row>
    <row r="6" ht="13.5" thickBot="1"/>
    <row r="7" ht="12.75">
      <c r="A7" s="5" t="s">
        <v>65</v>
      </c>
    </row>
    <row r="8" ht="12.75">
      <c r="A8" s="6" t="s">
        <v>66</v>
      </c>
    </row>
    <row r="9" ht="12.75">
      <c r="A9" s="7" t="s">
        <v>67</v>
      </c>
    </row>
    <row r="10" ht="12.75">
      <c r="A10" s="6" t="s">
        <v>68</v>
      </c>
    </row>
    <row r="11" ht="13.5" thickBot="1">
      <c r="A11" s="8" t="s">
        <v>69</v>
      </c>
    </row>
    <row r="13" ht="13.5" thickBot="1"/>
    <row r="14" ht="13.5" thickBot="1">
      <c r="A14" s="4" t="s">
        <v>70</v>
      </c>
    </row>
    <row r="16" ht="13.5" thickBot="1"/>
    <row r="17" ht="13.5" thickBot="1">
      <c r="C17" s="4" t="s">
        <v>71</v>
      </c>
    </row>
    <row r="20" ht="12.75">
      <c r="A20" s="9" t="s">
        <v>72</v>
      </c>
    </row>
    <row r="26" ht="13.5" thickBot="1">
      <c r="C26" s="10" t="s">
        <v>73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57421875" style="185" customWidth="1"/>
    <col min="2" max="2" width="46.7109375" style="101" customWidth="1"/>
    <col min="3" max="3" width="10.8515625" style="185" customWidth="1"/>
    <col min="4" max="4" width="9.00390625" style="185" bestFit="1" customWidth="1"/>
    <col min="5" max="5" width="9.00390625" style="185" customWidth="1"/>
    <col min="6" max="6" width="7.421875" style="185" customWidth="1"/>
    <col min="7" max="7" width="8.140625" style="185" bestFit="1" customWidth="1"/>
    <col min="8" max="11" width="10.00390625" style="185" hidden="1" customWidth="1"/>
    <col min="12" max="12" width="9.00390625" style="101" bestFit="1" customWidth="1"/>
    <col min="13" max="13" width="8.421875" style="101" bestFit="1" customWidth="1"/>
    <col min="14" max="16384" width="9.140625" style="101" customWidth="1"/>
  </cols>
  <sheetData>
    <row r="1" spans="1:13" ht="12.75">
      <c r="A1" s="617" t="s">
        <v>410</v>
      </c>
      <c r="B1" s="618"/>
      <c r="F1" s="546" t="s">
        <v>560</v>
      </c>
      <c r="G1" s="546"/>
      <c r="H1" s="546"/>
      <c r="I1" s="546"/>
      <c r="J1" s="546"/>
      <c r="K1" s="546"/>
      <c r="L1" s="546"/>
      <c r="M1" s="546"/>
    </row>
    <row r="2" spans="1:2" ht="12.75">
      <c r="A2" s="618"/>
      <c r="B2" s="618"/>
    </row>
    <row r="3" spans="1:13" ht="27.75" customHeight="1">
      <c r="A3" s="615" t="s">
        <v>29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</row>
    <row r="4" spans="1:13" ht="12.75">
      <c r="A4" s="616" t="s">
        <v>595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</row>
    <row r="6" spans="1:13" ht="12.75">
      <c r="A6" s="545" t="s">
        <v>60</v>
      </c>
      <c r="B6" s="544" t="s">
        <v>53</v>
      </c>
      <c r="C6" s="544" t="s">
        <v>56</v>
      </c>
      <c r="D6" s="543" t="s">
        <v>592</v>
      </c>
      <c r="E6" s="543" t="s">
        <v>593</v>
      </c>
      <c r="F6" s="543"/>
      <c r="G6" s="543" t="s">
        <v>569</v>
      </c>
      <c r="H6" s="543" t="s">
        <v>570</v>
      </c>
      <c r="I6" s="543" t="s">
        <v>571</v>
      </c>
      <c r="J6" s="543" t="s">
        <v>573</v>
      </c>
      <c r="K6" s="543" t="s">
        <v>572</v>
      </c>
      <c r="L6" s="544" t="s">
        <v>52</v>
      </c>
      <c r="M6" s="543"/>
    </row>
    <row r="7" spans="1:13" ht="49.5" customHeight="1">
      <c r="A7" s="545"/>
      <c r="B7" s="543"/>
      <c r="C7" s="545"/>
      <c r="D7" s="543"/>
      <c r="E7" s="100" t="s">
        <v>55</v>
      </c>
      <c r="F7" s="100" t="s">
        <v>480</v>
      </c>
      <c r="G7" s="543"/>
      <c r="H7" s="543"/>
      <c r="I7" s="543"/>
      <c r="J7" s="543"/>
      <c r="K7" s="543"/>
      <c r="L7" s="99" t="s">
        <v>601</v>
      </c>
      <c r="M7" s="99" t="s">
        <v>602</v>
      </c>
    </row>
    <row r="8" spans="1:13" s="106" customFormat="1" ht="12.75">
      <c r="A8" s="100">
        <v>1</v>
      </c>
      <c r="B8" s="386" t="s">
        <v>411</v>
      </c>
      <c r="C8" s="100" t="s">
        <v>57</v>
      </c>
      <c r="D8" s="387">
        <f>D9</f>
        <v>99.4</v>
      </c>
      <c r="E8" s="387">
        <f>E9</f>
        <v>99.7</v>
      </c>
      <c r="F8" s="387">
        <f>F9</f>
        <v>99.7</v>
      </c>
      <c r="G8" s="387">
        <f>G9</f>
        <v>99.7</v>
      </c>
      <c r="H8" s="388"/>
      <c r="I8" s="388"/>
      <c r="J8" s="388"/>
      <c r="K8" s="388"/>
      <c r="L8" s="388">
        <f>F8/D8*100</f>
        <v>100.30181086519114</v>
      </c>
      <c r="M8" s="388">
        <f>F8/E8*100</f>
        <v>100</v>
      </c>
    </row>
    <row r="9" spans="1:13" s="125" customFormat="1" ht="25.5">
      <c r="A9" s="220"/>
      <c r="B9" s="389" t="s">
        <v>412</v>
      </c>
      <c r="C9" s="220" t="s">
        <v>57</v>
      </c>
      <c r="D9" s="390">
        <v>99.4</v>
      </c>
      <c r="E9" s="390">
        <v>99.7</v>
      </c>
      <c r="F9" s="390">
        <f>E9</f>
        <v>99.7</v>
      </c>
      <c r="G9" s="388">
        <v>99.7</v>
      </c>
      <c r="H9" s="388"/>
      <c r="I9" s="388"/>
      <c r="J9" s="388"/>
      <c r="K9" s="388"/>
      <c r="L9" s="388">
        <f aca="true" t="shared" si="0" ref="L9:L24">F9/D9*100</f>
        <v>100.30181086519114</v>
      </c>
      <c r="M9" s="388">
        <f aca="true" t="shared" si="1" ref="M9:M24">F9/E9*100</f>
        <v>100</v>
      </c>
    </row>
    <row r="10" spans="1:13" s="106" customFormat="1" ht="12.75">
      <c r="A10" s="98">
        <v>2</v>
      </c>
      <c r="B10" s="103" t="s">
        <v>413</v>
      </c>
      <c r="C10" s="98" t="s">
        <v>57</v>
      </c>
      <c r="D10" s="387">
        <v>87.5</v>
      </c>
      <c r="E10" s="387">
        <v>98</v>
      </c>
      <c r="F10" s="387">
        <v>88.5</v>
      </c>
      <c r="G10" s="388">
        <v>88.5</v>
      </c>
      <c r="H10" s="388"/>
      <c r="I10" s="388"/>
      <c r="J10" s="388"/>
      <c r="K10" s="388"/>
      <c r="L10" s="388">
        <f t="shared" si="0"/>
        <v>101.14285714285714</v>
      </c>
      <c r="M10" s="388">
        <f t="shared" si="1"/>
        <v>90.3061224489796</v>
      </c>
    </row>
    <row r="11" spans="1:13" s="106" customFormat="1" ht="12.75">
      <c r="A11" s="100">
        <v>3</v>
      </c>
      <c r="B11" s="386" t="s">
        <v>155</v>
      </c>
      <c r="C11" s="100" t="s">
        <v>57</v>
      </c>
      <c r="D11" s="387"/>
      <c r="E11" s="387"/>
      <c r="F11" s="387"/>
      <c r="G11" s="388"/>
      <c r="H11" s="388"/>
      <c r="I11" s="388"/>
      <c r="J11" s="388"/>
      <c r="K11" s="388"/>
      <c r="L11" s="388">
        <v>0</v>
      </c>
      <c r="M11" s="388">
        <v>0</v>
      </c>
    </row>
    <row r="12" spans="1:13" s="125" customFormat="1" ht="12.75">
      <c r="A12" s="220"/>
      <c r="B12" s="391" t="s">
        <v>202</v>
      </c>
      <c r="C12" s="220" t="s">
        <v>57</v>
      </c>
      <c r="D12" s="392">
        <v>94</v>
      </c>
      <c r="E12" s="393">
        <v>95</v>
      </c>
      <c r="F12" s="392">
        <v>95</v>
      </c>
      <c r="G12" s="394">
        <v>95</v>
      </c>
      <c r="H12" s="388">
        <v>100</v>
      </c>
      <c r="I12" s="388">
        <v>100</v>
      </c>
      <c r="J12" s="388">
        <v>100</v>
      </c>
      <c r="K12" s="388">
        <v>100</v>
      </c>
      <c r="L12" s="388">
        <f t="shared" si="0"/>
        <v>101.06382978723406</v>
      </c>
      <c r="M12" s="388">
        <f t="shared" si="1"/>
        <v>100</v>
      </c>
    </row>
    <row r="13" spans="1:13" s="125" customFormat="1" ht="12.75">
      <c r="A13" s="220"/>
      <c r="B13" s="391" t="s">
        <v>156</v>
      </c>
      <c r="C13" s="220" t="s">
        <v>57</v>
      </c>
      <c r="D13" s="392">
        <v>70</v>
      </c>
      <c r="E13" s="392">
        <v>72</v>
      </c>
      <c r="F13" s="392">
        <v>72</v>
      </c>
      <c r="G13" s="394">
        <v>72</v>
      </c>
      <c r="H13" s="388">
        <v>85.5</v>
      </c>
      <c r="I13" s="388">
        <v>86</v>
      </c>
      <c r="J13" s="388">
        <v>86.5</v>
      </c>
      <c r="K13" s="388">
        <v>90</v>
      </c>
      <c r="L13" s="388">
        <f t="shared" si="0"/>
        <v>102.85714285714285</v>
      </c>
      <c r="M13" s="388">
        <f t="shared" si="1"/>
        <v>100</v>
      </c>
    </row>
    <row r="14" spans="1:13" s="106" customFormat="1" ht="12.75">
      <c r="A14" s="100">
        <v>4</v>
      </c>
      <c r="B14" s="386" t="s">
        <v>157</v>
      </c>
      <c r="C14" s="100" t="s">
        <v>57</v>
      </c>
      <c r="D14" s="387"/>
      <c r="E14" s="387"/>
      <c r="F14" s="387"/>
      <c r="G14" s="388"/>
      <c r="H14" s="388"/>
      <c r="I14" s="388"/>
      <c r="J14" s="388"/>
      <c r="K14" s="388"/>
      <c r="L14" s="388"/>
      <c r="M14" s="388"/>
    </row>
    <row r="15" spans="1:13" s="304" customFormat="1" ht="12.75">
      <c r="A15" s="220"/>
      <c r="B15" s="391" t="s">
        <v>202</v>
      </c>
      <c r="C15" s="220" t="s">
        <v>57</v>
      </c>
      <c r="D15" s="395">
        <v>85</v>
      </c>
      <c r="E15" s="395">
        <v>88</v>
      </c>
      <c r="F15" s="395">
        <v>88</v>
      </c>
      <c r="G15" s="388">
        <v>90</v>
      </c>
      <c r="H15" s="388">
        <v>100</v>
      </c>
      <c r="I15" s="388">
        <v>100</v>
      </c>
      <c r="J15" s="388">
        <v>100</v>
      </c>
      <c r="K15" s="388">
        <v>100</v>
      </c>
      <c r="L15" s="388">
        <f t="shared" si="0"/>
        <v>103.5294117647059</v>
      </c>
      <c r="M15" s="388">
        <f t="shared" si="1"/>
        <v>100</v>
      </c>
    </row>
    <row r="16" spans="1:13" s="304" customFormat="1" ht="12.75">
      <c r="A16" s="220"/>
      <c r="B16" s="391" t="s">
        <v>156</v>
      </c>
      <c r="C16" s="220" t="s">
        <v>57</v>
      </c>
      <c r="D16" s="395">
        <v>85.7</v>
      </c>
      <c r="E16" s="395">
        <v>87</v>
      </c>
      <c r="F16" s="395">
        <v>87</v>
      </c>
      <c r="G16" s="388">
        <v>87</v>
      </c>
      <c r="H16" s="388">
        <v>90.5</v>
      </c>
      <c r="I16" s="388">
        <v>91</v>
      </c>
      <c r="J16" s="388">
        <v>91.5</v>
      </c>
      <c r="K16" s="388">
        <v>92</v>
      </c>
      <c r="L16" s="388">
        <f t="shared" si="0"/>
        <v>101.5169194865811</v>
      </c>
      <c r="M16" s="388">
        <f>F16/E16*100</f>
        <v>100</v>
      </c>
    </row>
    <row r="17" spans="1:13" s="106" customFormat="1" ht="12.75">
      <c r="A17" s="100">
        <v>5</v>
      </c>
      <c r="B17" s="386" t="s">
        <v>188</v>
      </c>
      <c r="C17" s="100" t="s">
        <v>205</v>
      </c>
      <c r="D17" s="387">
        <v>0</v>
      </c>
      <c r="E17" s="387">
        <v>0</v>
      </c>
      <c r="F17" s="387">
        <v>0</v>
      </c>
      <c r="G17" s="388">
        <v>0</v>
      </c>
      <c r="H17" s="388">
        <v>0</v>
      </c>
      <c r="I17" s="388">
        <v>0</v>
      </c>
      <c r="J17" s="388">
        <v>0</v>
      </c>
      <c r="K17" s="388">
        <v>2</v>
      </c>
      <c r="L17" s="388">
        <v>100</v>
      </c>
      <c r="M17" s="388">
        <v>100</v>
      </c>
    </row>
    <row r="18" spans="1:13" s="106" customFormat="1" ht="25.5">
      <c r="A18" s="100">
        <v>6</v>
      </c>
      <c r="B18" s="386" t="s">
        <v>158</v>
      </c>
      <c r="C18" s="100" t="s">
        <v>57</v>
      </c>
      <c r="D18" s="387">
        <v>0</v>
      </c>
      <c r="E18" s="387">
        <v>0</v>
      </c>
      <c r="F18" s="387">
        <v>0</v>
      </c>
      <c r="G18" s="388">
        <v>0</v>
      </c>
      <c r="H18" s="388">
        <v>0</v>
      </c>
      <c r="I18" s="388">
        <v>0</v>
      </c>
      <c r="J18" s="388">
        <v>0</v>
      </c>
      <c r="K18" s="388">
        <v>2</v>
      </c>
      <c r="L18" s="388">
        <v>0</v>
      </c>
      <c r="M18" s="388">
        <v>100</v>
      </c>
    </row>
    <row r="19" spans="1:13" s="106" customFormat="1" ht="12.75">
      <c r="A19" s="100">
        <v>7</v>
      </c>
      <c r="B19" s="386" t="s">
        <v>189</v>
      </c>
      <c r="C19" s="100" t="s">
        <v>190</v>
      </c>
      <c r="D19" s="387">
        <v>0</v>
      </c>
      <c r="E19" s="387"/>
      <c r="F19" s="387">
        <v>0</v>
      </c>
      <c r="G19" s="388">
        <v>0</v>
      </c>
      <c r="H19" s="388">
        <v>0</v>
      </c>
      <c r="I19" s="388">
        <v>0</v>
      </c>
      <c r="J19" s="388">
        <v>0</v>
      </c>
      <c r="K19" s="388">
        <v>0</v>
      </c>
      <c r="L19" s="388">
        <v>0</v>
      </c>
      <c r="M19" s="388">
        <v>0</v>
      </c>
    </row>
    <row r="20" spans="1:13" s="106" customFormat="1" ht="25.5">
      <c r="A20" s="98">
        <v>8</v>
      </c>
      <c r="B20" s="386" t="s">
        <v>159</v>
      </c>
      <c r="C20" s="100" t="s">
        <v>57</v>
      </c>
      <c r="D20" s="387">
        <v>0</v>
      </c>
      <c r="E20" s="387">
        <v>0</v>
      </c>
      <c r="F20" s="387">
        <v>0</v>
      </c>
      <c r="G20" s="388">
        <v>0</v>
      </c>
      <c r="H20" s="388">
        <v>0</v>
      </c>
      <c r="I20" s="388">
        <v>0</v>
      </c>
      <c r="J20" s="388">
        <v>0</v>
      </c>
      <c r="K20" s="388">
        <v>0</v>
      </c>
      <c r="L20" s="388">
        <v>0</v>
      </c>
      <c r="M20" s="388">
        <v>0</v>
      </c>
    </row>
    <row r="21" spans="1:13" s="106" customFormat="1" ht="12.75">
      <c r="A21" s="100">
        <v>9</v>
      </c>
      <c r="B21" s="396" t="s">
        <v>160</v>
      </c>
      <c r="C21" s="100" t="s">
        <v>57</v>
      </c>
      <c r="D21" s="387">
        <v>6.2</v>
      </c>
      <c r="E21" s="387"/>
      <c r="F21" s="387">
        <v>6.2</v>
      </c>
      <c r="G21" s="388">
        <v>6.25</v>
      </c>
      <c r="H21" s="388">
        <v>6.25</v>
      </c>
      <c r="I21" s="388">
        <v>6.5</v>
      </c>
      <c r="J21" s="388">
        <v>6.75</v>
      </c>
      <c r="K21" s="388">
        <v>7</v>
      </c>
      <c r="L21" s="388">
        <f t="shared" si="0"/>
        <v>100</v>
      </c>
      <c r="M21" s="388">
        <v>100</v>
      </c>
    </row>
    <row r="22" spans="1:13" s="106" customFormat="1" ht="25.5">
      <c r="A22" s="98">
        <v>10</v>
      </c>
      <c r="B22" s="103" t="s">
        <v>203</v>
      </c>
      <c r="C22" s="98" t="s">
        <v>57</v>
      </c>
      <c r="D22" s="387">
        <v>83</v>
      </c>
      <c r="E22" s="387">
        <v>83.6</v>
      </c>
      <c r="F22" s="387">
        <v>83.6</v>
      </c>
      <c r="G22" s="388">
        <v>83.6</v>
      </c>
      <c r="H22" s="388">
        <v>86</v>
      </c>
      <c r="I22" s="388">
        <v>86</v>
      </c>
      <c r="J22" s="388">
        <v>87</v>
      </c>
      <c r="K22" s="388">
        <v>89</v>
      </c>
      <c r="L22" s="388">
        <f t="shared" si="0"/>
        <v>100.72289156626506</v>
      </c>
      <c r="M22" s="388">
        <f t="shared" si="1"/>
        <v>100</v>
      </c>
    </row>
    <row r="23" spans="1:13" s="106" customFormat="1" ht="25.5">
      <c r="A23" s="100">
        <v>11</v>
      </c>
      <c r="B23" s="103" t="s">
        <v>204</v>
      </c>
      <c r="C23" s="98" t="s">
        <v>57</v>
      </c>
      <c r="D23" s="387">
        <v>73</v>
      </c>
      <c r="E23" s="387">
        <v>73</v>
      </c>
      <c r="F23" s="387">
        <v>73.25</v>
      </c>
      <c r="G23" s="388">
        <v>75</v>
      </c>
      <c r="H23" s="388">
        <v>75.5</v>
      </c>
      <c r="I23" s="388">
        <v>76</v>
      </c>
      <c r="J23" s="388">
        <v>77</v>
      </c>
      <c r="K23" s="388">
        <v>77.5</v>
      </c>
      <c r="L23" s="388">
        <f t="shared" si="0"/>
        <v>100.34246575342465</v>
      </c>
      <c r="M23" s="388">
        <f t="shared" si="1"/>
        <v>100.34246575342465</v>
      </c>
    </row>
    <row r="24" spans="1:13" s="118" customFormat="1" ht="13.5">
      <c r="A24" s="100">
        <v>12</v>
      </c>
      <c r="B24" s="396" t="s">
        <v>161</v>
      </c>
      <c r="C24" s="98" t="s">
        <v>57</v>
      </c>
      <c r="D24" s="387">
        <v>76.5</v>
      </c>
      <c r="E24" s="387">
        <v>77.5</v>
      </c>
      <c r="F24" s="387">
        <v>77.5</v>
      </c>
      <c r="G24" s="388">
        <v>77.5</v>
      </c>
      <c r="H24" s="388">
        <v>78.5</v>
      </c>
      <c r="I24" s="388">
        <v>79</v>
      </c>
      <c r="J24" s="388">
        <v>80</v>
      </c>
      <c r="K24" s="388">
        <v>82</v>
      </c>
      <c r="L24" s="388">
        <f t="shared" si="0"/>
        <v>101.30718954248366</v>
      </c>
      <c r="M24" s="388">
        <f t="shared" si="1"/>
        <v>100</v>
      </c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15">
    <mergeCell ref="J6:J7"/>
    <mergeCell ref="F1:M1"/>
    <mergeCell ref="A3:M3"/>
    <mergeCell ref="A4:M4"/>
    <mergeCell ref="A1:B2"/>
    <mergeCell ref="K6:K7"/>
    <mergeCell ref="G6:G7"/>
    <mergeCell ref="L6:M6"/>
    <mergeCell ref="A6:A7"/>
    <mergeCell ref="B6:B7"/>
    <mergeCell ref="I6:I7"/>
    <mergeCell ref="C6:C7"/>
    <mergeCell ref="D6:D7"/>
    <mergeCell ref="E6:F6"/>
    <mergeCell ref="H6:H7"/>
  </mergeCells>
  <printOptions/>
  <pageMargins left="0.4330708661417323" right="0" top="0.11811023622047245" bottom="0.2362204724409449" header="0" footer="0.0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Phong-TH</dc:creator>
  <cp:keywords/>
  <dc:description/>
  <cp:lastModifiedBy>Duong Xuan Tuan</cp:lastModifiedBy>
  <cp:lastPrinted>2020-12-04T04:25:23Z</cp:lastPrinted>
  <dcterms:created xsi:type="dcterms:W3CDTF">2003-01-08T07:40:36Z</dcterms:created>
  <dcterms:modified xsi:type="dcterms:W3CDTF">2020-12-04T07:55:44Z</dcterms:modified>
  <cp:category/>
  <cp:version/>
  <cp:contentType/>
  <cp:contentStatus/>
</cp:coreProperties>
</file>